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/>
  <mc:AlternateContent xmlns:mc="http://schemas.openxmlformats.org/markup-compatibility/2006">
    <mc:Choice Requires="x15">
      <x15ac:absPath xmlns:x15ac="http://schemas.microsoft.com/office/spreadsheetml/2010/11/ac" url="C:\Users\User\Documents\Екатериновка\Екатериновка меню\Меню 2024-2024 уч год\01.09.2024\"/>
    </mc:Choice>
  </mc:AlternateContent>
  <xr:revisionPtr revIDLastSave="0" documentId="8_{9B3A8B70-1AFF-4F27-BAF0-2EC9B49C2711}" xr6:coauthVersionLast="46" xr6:coauthVersionMax="46" xr10:uidLastSave="{00000000-0000-0000-0000-000000000000}"/>
  <bookViews>
    <workbookView xWindow="-120" yWindow="-120" windowWidth="21840" windowHeight="13140" xr2:uid="{00000000-000D-0000-FFFF-FFFF00000000}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Лист1!$A$1:$S$328</definedName>
  </definedNames>
  <calcPr calcId="191029"/>
</workbook>
</file>

<file path=xl/calcChain.xml><?xml version="1.0" encoding="utf-8"?>
<calcChain xmlns="http://schemas.openxmlformats.org/spreadsheetml/2006/main">
  <c r="R311" i="1" l="1"/>
  <c r="Q311" i="1"/>
  <c r="P311" i="1"/>
  <c r="O311" i="1"/>
  <c r="N311" i="1"/>
  <c r="M311" i="1"/>
  <c r="L311" i="1"/>
  <c r="K311" i="1"/>
  <c r="J311" i="1"/>
  <c r="I311" i="1"/>
  <c r="H311" i="1"/>
  <c r="G311" i="1"/>
  <c r="F311" i="1"/>
  <c r="E311" i="1"/>
  <c r="R301" i="1"/>
  <c r="R312" i="1" s="1"/>
  <c r="Q301" i="1"/>
  <c r="Q312" i="1" s="1"/>
  <c r="P301" i="1"/>
  <c r="P312" i="1" s="1"/>
  <c r="O301" i="1"/>
  <c r="O312" i="1" s="1"/>
  <c r="N301" i="1"/>
  <c r="N312" i="1" s="1"/>
  <c r="M301" i="1"/>
  <c r="M312" i="1" s="1"/>
  <c r="L301" i="1"/>
  <c r="L312" i="1" s="1"/>
  <c r="K301" i="1"/>
  <c r="K312" i="1" s="1"/>
  <c r="J301" i="1"/>
  <c r="J312" i="1" s="1"/>
  <c r="I301" i="1"/>
  <c r="I312" i="1" s="1"/>
  <c r="H301" i="1"/>
  <c r="H312" i="1" s="1"/>
  <c r="G301" i="1"/>
  <c r="G312" i="1" s="1"/>
  <c r="F301" i="1"/>
  <c r="F312" i="1" s="1"/>
  <c r="E301" i="1"/>
  <c r="E312" i="1" s="1"/>
  <c r="J281" i="1"/>
  <c r="I281" i="1"/>
  <c r="F281" i="1"/>
  <c r="E281" i="1"/>
  <c r="R280" i="1"/>
  <c r="Q280" i="1"/>
  <c r="P280" i="1"/>
  <c r="O280" i="1"/>
  <c r="N280" i="1"/>
  <c r="M280" i="1"/>
  <c r="L280" i="1"/>
  <c r="K280" i="1"/>
  <c r="J280" i="1"/>
  <c r="I280" i="1"/>
  <c r="H280" i="1"/>
  <c r="G280" i="1"/>
  <c r="F280" i="1"/>
  <c r="E280" i="1"/>
  <c r="R269" i="1"/>
  <c r="R281" i="1" s="1"/>
  <c r="Q269" i="1"/>
  <c r="Q281" i="1" s="1"/>
  <c r="P269" i="1"/>
  <c r="P281" i="1" s="1"/>
  <c r="O269" i="1"/>
  <c r="O281" i="1" s="1"/>
  <c r="N269" i="1"/>
  <c r="N281" i="1" s="1"/>
  <c r="M269" i="1"/>
  <c r="M281" i="1" s="1"/>
  <c r="L269" i="1"/>
  <c r="L281" i="1" s="1"/>
  <c r="K269" i="1"/>
  <c r="K281" i="1" s="1"/>
  <c r="I269" i="1"/>
  <c r="H269" i="1"/>
  <c r="H281" i="1" s="1"/>
  <c r="G269" i="1"/>
  <c r="G281" i="1" s="1"/>
  <c r="F269" i="1"/>
  <c r="E269" i="1"/>
  <c r="R250" i="1"/>
  <c r="N250" i="1"/>
  <c r="R249" i="1"/>
  <c r="Q249" i="1"/>
  <c r="P249" i="1"/>
  <c r="O249" i="1"/>
  <c r="O250" i="1" s="1"/>
  <c r="N249" i="1"/>
  <c r="M249" i="1"/>
  <c r="L249" i="1"/>
  <c r="K249" i="1"/>
  <c r="K250" i="1" s="1"/>
  <c r="J249" i="1"/>
  <c r="I249" i="1"/>
  <c r="H249" i="1"/>
  <c r="G249" i="1"/>
  <c r="F249" i="1"/>
  <c r="E249" i="1"/>
  <c r="R238" i="1"/>
  <c r="Q238" i="1"/>
  <c r="Q250" i="1" s="1"/>
  <c r="P238" i="1"/>
  <c r="P250" i="1" s="1"/>
  <c r="O238" i="1"/>
  <c r="N238" i="1"/>
  <c r="M238" i="1"/>
  <c r="M250" i="1" s="1"/>
  <c r="L238" i="1"/>
  <c r="L250" i="1" s="1"/>
  <c r="K238" i="1"/>
  <c r="J238" i="1"/>
  <c r="I238" i="1"/>
  <c r="I250" i="1" s="1"/>
  <c r="H238" i="1"/>
  <c r="H250" i="1" s="1"/>
  <c r="G238" i="1"/>
  <c r="G250" i="1" s="1"/>
  <c r="F238" i="1"/>
  <c r="F250" i="1" s="1"/>
  <c r="E238" i="1"/>
  <c r="E250" i="1" s="1"/>
  <c r="R217" i="1"/>
  <c r="Q217" i="1"/>
  <c r="P217" i="1"/>
  <c r="O217" i="1"/>
  <c r="N217" i="1"/>
  <c r="M217" i="1"/>
  <c r="L217" i="1"/>
  <c r="K217" i="1"/>
  <c r="J217" i="1"/>
  <c r="I217" i="1"/>
  <c r="H217" i="1"/>
  <c r="G217" i="1"/>
  <c r="F217" i="1"/>
  <c r="E217" i="1"/>
  <c r="Q206" i="1"/>
  <c r="Q218" i="1" s="1"/>
  <c r="P206" i="1"/>
  <c r="P218" i="1" s="1"/>
  <c r="J206" i="1"/>
  <c r="J218" i="1" s="1"/>
  <c r="H206" i="1"/>
  <c r="H218" i="1" s="1"/>
  <c r="G206" i="1"/>
  <c r="G218" i="1" s="1"/>
  <c r="E206" i="1"/>
  <c r="E218" i="1" s="1"/>
  <c r="R202" i="1"/>
  <c r="R206" i="1" s="1"/>
  <c r="R218" i="1" s="1"/>
  <c r="O202" i="1"/>
  <c r="O206" i="1" s="1"/>
  <c r="O218" i="1" s="1"/>
  <c r="N202" i="1"/>
  <c r="N206" i="1" s="1"/>
  <c r="N218" i="1" s="1"/>
  <c r="M202" i="1"/>
  <c r="M206" i="1" s="1"/>
  <c r="M218" i="1" s="1"/>
  <c r="L202" i="1"/>
  <c r="L206" i="1" s="1"/>
  <c r="L218" i="1" s="1"/>
  <c r="K202" i="1"/>
  <c r="K206" i="1" s="1"/>
  <c r="K218" i="1" s="1"/>
  <c r="I202" i="1"/>
  <c r="I206" i="1" s="1"/>
  <c r="I218" i="1" s="1"/>
  <c r="H202" i="1"/>
  <c r="G202" i="1"/>
  <c r="F202" i="1"/>
  <c r="F206" i="1" s="1"/>
  <c r="F218" i="1" s="1"/>
  <c r="O187" i="1"/>
  <c r="K187" i="1"/>
  <c r="R186" i="1"/>
  <c r="Q186" i="1"/>
  <c r="P186" i="1"/>
  <c r="P187" i="1" s="1"/>
  <c r="O186" i="1"/>
  <c r="N186" i="1"/>
  <c r="M186" i="1"/>
  <c r="L186" i="1"/>
  <c r="L187" i="1" s="1"/>
  <c r="K186" i="1"/>
  <c r="J186" i="1"/>
  <c r="I186" i="1"/>
  <c r="H186" i="1"/>
  <c r="G186" i="1"/>
  <c r="F186" i="1"/>
  <c r="E186" i="1"/>
  <c r="R175" i="1"/>
  <c r="R187" i="1" s="1"/>
  <c r="Q175" i="1"/>
  <c r="Q187" i="1" s="1"/>
  <c r="P175" i="1"/>
  <c r="O175" i="1"/>
  <c r="N175" i="1"/>
  <c r="N187" i="1" s="1"/>
  <c r="M175" i="1"/>
  <c r="M187" i="1" s="1"/>
  <c r="L175" i="1"/>
  <c r="K175" i="1"/>
  <c r="J175" i="1"/>
  <c r="I175" i="1"/>
  <c r="I187" i="1" s="1"/>
  <c r="H175" i="1"/>
  <c r="H187" i="1" s="1"/>
  <c r="G175" i="1"/>
  <c r="G187" i="1" s="1"/>
  <c r="F175" i="1"/>
  <c r="F187" i="1" s="1"/>
  <c r="E175" i="1"/>
  <c r="E187" i="1" s="1"/>
  <c r="R154" i="1"/>
  <c r="Q154" i="1"/>
  <c r="P154" i="1"/>
  <c r="O154" i="1"/>
  <c r="N154" i="1"/>
  <c r="M154" i="1"/>
  <c r="L154" i="1"/>
  <c r="K154" i="1"/>
  <c r="J154" i="1"/>
  <c r="I154" i="1"/>
  <c r="H154" i="1"/>
  <c r="G154" i="1"/>
  <c r="F154" i="1"/>
  <c r="E154" i="1"/>
  <c r="R144" i="1"/>
  <c r="R155" i="1" s="1"/>
  <c r="O144" i="1"/>
  <c r="O155" i="1" s="1"/>
  <c r="N144" i="1"/>
  <c r="N155" i="1" s="1"/>
  <c r="K144" i="1"/>
  <c r="K155" i="1" s="1"/>
  <c r="I144" i="1"/>
  <c r="I155" i="1" s="1"/>
  <c r="F144" i="1"/>
  <c r="F155" i="1" s="1"/>
  <c r="E144" i="1"/>
  <c r="E155" i="1" s="1"/>
  <c r="R140" i="1"/>
  <c r="Q140" i="1"/>
  <c r="Q144" i="1" s="1"/>
  <c r="Q155" i="1" s="1"/>
  <c r="P140" i="1"/>
  <c r="P144" i="1" s="1"/>
  <c r="P155" i="1" s="1"/>
  <c r="O140" i="1"/>
  <c r="N140" i="1"/>
  <c r="M140" i="1"/>
  <c r="M144" i="1" s="1"/>
  <c r="M155" i="1" s="1"/>
  <c r="L140" i="1"/>
  <c r="L144" i="1" s="1"/>
  <c r="L155" i="1" s="1"/>
  <c r="K140" i="1"/>
  <c r="I140" i="1"/>
  <c r="H140" i="1"/>
  <c r="H144" i="1" s="1"/>
  <c r="H155" i="1" s="1"/>
  <c r="G140" i="1"/>
  <c r="G144" i="1" s="1"/>
  <c r="G155" i="1" s="1"/>
  <c r="F140" i="1"/>
  <c r="P125" i="1"/>
  <c r="L125" i="1"/>
  <c r="R124" i="1"/>
  <c r="Q124" i="1"/>
  <c r="P124" i="1"/>
  <c r="O124" i="1"/>
  <c r="N124" i="1"/>
  <c r="M124" i="1"/>
  <c r="L124" i="1"/>
  <c r="K124" i="1"/>
  <c r="J124" i="1"/>
  <c r="I124" i="1"/>
  <c r="H124" i="1"/>
  <c r="G124" i="1"/>
  <c r="F124" i="1"/>
  <c r="E124" i="1"/>
  <c r="R113" i="1"/>
  <c r="R125" i="1" s="1"/>
  <c r="Q113" i="1"/>
  <c r="Q125" i="1" s="1"/>
  <c r="P113" i="1"/>
  <c r="O113" i="1"/>
  <c r="O125" i="1" s="1"/>
  <c r="N113" i="1"/>
  <c r="N125" i="1" s="1"/>
  <c r="M113" i="1"/>
  <c r="M125" i="1" s="1"/>
  <c r="L113" i="1"/>
  <c r="K113" i="1"/>
  <c r="K125" i="1" s="1"/>
  <c r="J113" i="1"/>
  <c r="I113" i="1"/>
  <c r="I125" i="1" s="1"/>
  <c r="H113" i="1"/>
  <c r="H125" i="1" s="1"/>
  <c r="G113" i="1"/>
  <c r="G125" i="1" s="1"/>
  <c r="F113" i="1"/>
  <c r="F125" i="1" s="1"/>
  <c r="E113" i="1"/>
  <c r="E125" i="1" s="1"/>
  <c r="R92" i="1"/>
  <c r="Q92" i="1"/>
  <c r="P92" i="1"/>
  <c r="O92" i="1"/>
  <c r="N92" i="1"/>
  <c r="M92" i="1"/>
  <c r="L92" i="1"/>
  <c r="K92" i="1"/>
  <c r="J92" i="1"/>
  <c r="I92" i="1"/>
  <c r="H92" i="1"/>
  <c r="G92" i="1"/>
  <c r="F92" i="1"/>
  <c r="E92" i="1"/>
  <c r="R81" i="1"/>
  <c r="R93" i="1" s="1"/>
  <c r="Q81" i="1"/>
  <c r="Q93" i="1" s="1"/>
  <c r="P81" i="1"/>
  <c r="P93" i="1" s="1"/>
  <c r="O81" i="1"/>
  <c r="O93" i="1" s="1"/>
  <c r="N81" i="1"/>
  <c r="N93" i="1" s="1"/>
  <c r="M81" i="1"/>
  <c r="M93" i="1" s="1"/>
  <c r="L81" i="1"/>
  <c r="L93" i="1" s="1"/>
  <c r="K81" i="1"/>
  <c r="K93" i="1" s="1"/>
  <c r="J81" i="1"/>
  <c r="J93" i="1" s="1"/>
  <c r="I81" i="1"/>
  <c r="I93" i="1" s="1"/>
  <c r="H81" i="1"/>
  <c r="H93" i="1" s="1"/>
  <c r="G81" i="1"/>
  <c r="G93" i="1" s="1"/>
  <c r="F81" i="1"/>
  <c r="F93" i="1" s="1"/>
  <c r="E81" i="1"/>
  <c r="E93" i="1" s="1"/>
  <c r="O62" i="1"/>
  <c r="K62" i="1"/>
  <c r="R61" i="1"/>
  <c r="Q61" i="1"/>
  <c r="P61" i="1"/>
  <c r="O61" i="1"/>
  <c r="N61" i="1"/>
  <c r="M61" i="1"/>
  <c r="L61" i="1"/>
  <c r="K61" i="1"/>
  <c r="J61" i="1"/>
  <c r="I61" i="1"/>
  <c r="H61" i="1"/>
  <c r="G61" i="1"/>
  <c r="F61" i="1"/>
  <c r="E61" i="1"/>
  <c r="R50" i="1"/>
  <c r="R62" i="1" s="1"/>
  <c r="Q50" i="1"/>
  <c r="Q62" i="1" s="1"/>
  <c r="P50" i="1"/>
  <c r="P62" i="1" s="1"/>
  <c r="O50" i="1"/>
  <c r="N50" i="1"/>
  <c r="N62" i="1" s="1"/>
  <c r="M50" i="1"/>
  <c r="M62" i="1" s="1"/>
  <c r="L50" i="1"/>
  <c r="L62" i="1" s="1"/>
  <c r="K50" i="1"/>
  <c r="J50" i="1"/>
  <c r="I50" i="1"/>
  <c r="I62" i="1" s="1"/>
  <c r="H50" i="1"/>
  <c r="H62" i="1" s="1"/>
  <c r="G50" i="1"/>
  <c r="G62" i="1" s="1"/>
  <c r="F50" i="1"/>
  <c r="F62" i="1" s="1"/>
  <c r="E50" i="1"/>
  <c r="E62" i="1" s="1"/>
  <c r="P30" i="1"/>
  <c r="L30" i="1"/>
  <c r="Q29" i="1"/>
  <c r="P29" i="1"/>
  <c r="M29" i="1"/>
  <c r="L29" i="1"/>
  <c r="J29" i="1"/>
  <c r="I29" i="1"/>
  <c r="H29" i="1"/>
  <c r="E29" i="1"/>
  <c r="F318" i="1" s="1"/>
  <c r="F319" i="1" s="1"/>
  <c r="R24" i="1"/>
  <c r="R29" i="1" s="1"/>
  <c r="Q24" i="1"/>
  <c r="P24" i="1"/>
  <c r="O24" i="1"/>
  <c r="O29" i="1" s="1"/>
  <c r="N24" i="1"/>
  <c r="N29" i="1" s="1"/>
  <c r="M24" i="1"/>
  <c r="L24" i="1"/>
  <c r="K24" i="1"/>
  <c r="K29" i="1" s="1"/>
  <c r="I24" i="1"/>
  <c r="H24" i="1"/>
  <c r="G24" i="1"/>
  <c r="G29" i="1" s="1"/>
  <c r="F24" i="1"/>
  <c r="F29" i="1" s="1"/>
  <c r="R19" i="1"/>
  <c r="R30" i="1" s="1"/>
  <c r="Q19" i="1"/>
  <c r="Q30" i="1" s="1"/>
  <c r="P19" i="1"/>
  <c r="O19" i="1"/>
  <c r="O30" i="1" s="1"/>
  <c r="N19" i="1"/>
  <c r="N30" i="1" s="1"/>
  <c r="M19" i="1"/>
  <c r="M30" i="1" s="1"/>
  <c r="L19" i="1"/>
  <c r="K19" i="1"/>
  <c r="K30" i="1" s="1"/>
  <c r="J19" i="1"/>
  <c r="I19" i="1"/>
  <c r="I30" i="1" s="1"/>
  <c r="H19" i="1"/>
  <c r="H30" i="1" s="1"/>
  <c r="G19" i="1"/>
  <c r="F19" i="1"/>
  <c r="E19" i="1"/>
  <c r="E30" i="1" s="1"/>
  <c r="R16" i="1"/>
  <c r="G30" i="1" l="1"/>
  <c r="F30" i="1"/>
  <c r="E316" i="1"/>
  <c r="E317" i="1" s="1"/>
</calcChain>
</file>

<file path=xl/sharedStrings.xml><?xml version="1.0" encoding="utf-8"?>
<sst xmlns="http://schemas.openxmlformats.org/spreadsheetml/2006/main" count="802" uniqueCount="155">
  <si>
    <t xml:space="preserve">          "Согласовано"</t>
  </si>
  <si>
    <t xml:space="preserve">                                                                                                                                                                                                 "Утверждаю"</t>
  </si>
  <si>
    <t>Директор   школы    МОУ СОШ №</t>
  </si>
  <si>
    <t xml:space="preserve">                                                       Врио  руководителя  ООО "Общепит-Н"  </t>
  </si>
  <si>
    <r>
      <rPr>
        <u/>
        <sz val="9"/>
        <color theme="1"/>
        <rFont val="Calibri"/>
        <scheme val="minor"/>
      </rPr>
      <t xml:space="preserve">                             </t>
    </r>
    <r>
      <rPr>
        <sz val="9"/>
        <color theme="1"/>
        <rFont val="Calibri"/>
        <scheme val="minor"/>
      </rPr>
      <t xml:space="preserve">   /  </t>
    </r>
    <r>
      <rPr>
        <u/>
        <sz val="9"/>
        <color theme="1"/>
        <rFont val="Calibri"/>
        <scheme val="minor"/>
      </rPr>
      <t xml:space="preserve">                                  </t>
    </r>
    <r>
      <rPr>
        <sz val="9"/>
        <color theme="1"/>
        <rFont val="Calibri"/>
        <scheme val="minor"/>
      </rPr>
      <t xml:space="preserve"> /</t>
    </r>
  </si>
  <si>
    <r>
      <t xml:space="preserve">                                  </t>
    </r>
    <r>
      <rPr>
        <u/>
        <sz val="10"/>
        <color theme="1"/>
        <rFont val="Calibri"/>
        <scheme val="minor"/>
      </rPr>
      <t xml:space="preserve">                       </t>
    </r>
    <r>
      <rPr>
        <sz val="10"/>
        <color theme="1"/>
        <rFont val="Calibri"/>
        <scheme val="minor"/>
      </rPr>
      <t xml:space="preserve"> / </t>
    </r>
    <r>
      <rPr>
        <u/>
        <sz val="10"/>
        <color theme="1"/>
        <rFont val="Calibri"/>
        <scheme val="minor"/>
      </rPr>
      <t xml:space="preserve">  Е.С.Сидельникова </t>
    </r>
    <r>
      <rPr>
        <sz val="10"/>
        <color theme="1"/>
        <rFont val="Calibri"/>
        <scheme val="minor"/>
      </rPr>
      <t>/</t>
    </r>
  </si>
  <si>
    <t xml:space="preserve">                      "___"____________  2024г</t>
  </si>
  <si>
    <t>"01" сентября 2024г</t>
  </si>
  <si>
    <t>МЕНЮ</t>
  </si>
  <si>
    <t>для школьных столовых</t>
  </si>
  <si>
    <t>( 7-11 лет )</t>
  </si>
  <si>
    <t>День 1</t>
  </si>
  <si>
    <t>ЗАВТРАК</t>
  </si>
  <si>
    <t>№ рец.</t>
  </si>
  <si>
    <t>№</t>
  </si>
  <si>
    <t>Наименование блюд</t>
  </si>
  <si>
    <t>Выход,г</t>
  </si>
  <si>
    <t>Стоимость</t>
  </si>
  <si>
    <t>Белки          ( г )</t>
  </si>
  <si>
    <t>Жиры           ( г )</t>
  </si>
  <si>
    <t>Углеводы   ( г )</t>
  </si>
  <si>
    <t>Калории</t>
  </si>
  <si>
    <t xml:space="preserve">   Минеральные вещества  ( мг )</t>
  </si>
  <si>
    <t>Витамины  ( мг )</t>
  </si>
  <si>
    <t>Са</t>
  </si>
  <si>
    <t>Mg</t>
  </si>
  <si>
    <t>P</t>
  </si>
  <si>
    <t>Fe</t>
  </si>
  <si>
    <t>А</t>
  </si>
  <si>
    <t>В1</t>
  </si>
  <si>
    <t>РР</t>
  </si>
  <si>
    <t>С</t>
  </si>
  <si>
    <t>1.</t>
  </si>
  <si>
    <t>Каша вязкая молочная из риса и пшена  с маслом сливочным</t>
  </si>
  <si>
    <r>
      <rPr>
        <sz val="10"/>
        <color rgb="FF000000"/>
        <rFont val="Calibri"/>
        <scheme val="minor"/>
      </rPr>
      <t>200/10</t>
    </r>
  </si>
  <si>
    <t>2.</t>
  </si>
  <si>
    <t>Батон в/с</t>
  </si>
  <si>
    <t>3.</t>
  </si>
  <si>
    <t>Сыр    (порциями)</t>
  </si>
  <si>
    <t>4.</t>
  </si>
  <si>
    <t>Печенье</t>
  </si>
  <si>
    <t>5.</t>
  </si>
  <si>
    <t>Какао с молоком</t>
  </si>
  <si>
    <t>6.</t>
  </si>
  <si>
    <t>Ряженка</t>
  </si>
  <si>
    <t>Всего</t>
  </si>
  <si>
    <t>ОБЕД</t>
  </si>
  <si>
    <t>Овощи натуральные свежие (помидоры)</t>
  </si>
  <si>
    <t xml:space="preserve"> Суп картофельный с мясными фрикадельками.</t>
  </si>
  <si>
    <t>200/28</t>
  </si>
  <si>
    <t>Рагу из курицы</t>
  </si>
  <si>
    <t xml:space="preserve">Компот из сухофруктов </t>
  </si>
  <si>
    <t>Хлеб ржаной</t>
  </si>
  <si>
    <t xml:space="preserve">Хлеб пшеничный </t>
  </si>
  <si>
    <t>ИТОГО:</t>
  </si>
  <si>
    <t xml:space="preserve">                                                                                                                  "Утверждаю"</t>
  </si>
  <si>
    <t xml:space="preserve">                                    Врио  руководителя  ООО "Общепит-Н"  </t>
  </si>
  <si>
    <r>
      <rPr>
        <u/>
        <sz val="9"/>
        <color theme="1"/>
        <rFont val="Calibri"/>
        <scheme val="minor"/>
      </rPr>
      <t xml:space="preserve">                             </t>
    </r>
    <r>
      <rPr>
        <sz val="9"/>
        <color theme="1"/>
        <rFont val="Calibri"/>
        <scheme val="minor"/>
      </rPr>
      <t xml:space="preserve">   /   </t>
    </r>
    <r>
      <rPr>
        <u/>
        <sz val="9"/>
        <color theme="1"/>
        <rFont val="Calibri"/>
        <scheme val="minor"/>
      </rPr>
      <t xml:space="preserve">                                </t>
    </r>
    <r>
      <rPr>
        <sz val="9"/>
        <color theme="1"/>
        <rFont val="Calibri"/>
        <scheme val="minor"/>
      </rPr>
      <t xml:space="preserve">  /</t>
    </r>
  </si>
  <si>
    <r>
      <rPr>
        <u/>
        <sz val="10"/>
        <color theme="1"/>
        <rFont val="Calibri"/>
        <scheme val="minor"/>
      </rPr>
      <t xml:space="preserve">                              </t>
    </r>
    <r>
      <rPr>
        <sz val="10"/>
        <color theme="1"/>
        <rFont val="Calibri"/>
        <scheme val="minor"/>
      </rPr>
      <t xml:space="preserve"> /</t>
    </r>
    <r>
      <rPr>
        <u/>
        <sz val="10"/>
        <color theme="1"/>
        <rFont val="Calibri"/>
        <scheme val="minor"/>
      </rPr>
      <t xml:space="preserve"> Е.С. Сидельникова </t>
    </r>
    <r>
      <rPr>
        <sz val="10"/>
        <color theme="1"/>
        <rFont val="Calibri"/>
        <scheme val="minor"/>
      </rPr>
      <t>/</t>
    </r>
  </si>
  <si>
    <t>"01" сентября  2024г</t>
  </si>
  <si>
    <t>День 2</t>
  </si>
  <si>
    <t>Выход, г</t>
  </si>
  <si>
    <t>Плов из курицы</t>
  </si>
  <si>
    <t>Хлеб пшеничный 1с.</t>
  </si>
  <si>
    <t>Чай с сахаром</t>
  </si>
  <si>
    <t>Снежок</t>
  </si>
  <si>
    <t>Овощи натуральные свежие (огурцы)</t>
  </si>
  <si>
    <t>Борщ из свежей капусты с картофелем  со сметаной .</t>
  </si>
  <si>
    <t>Гуляш из говядины</t>
  </si>
  <si>
    <t>90/30</t>
  </si>
  <si>
    <t>Макаронные изделия отварные с маслом</t>
  </si>
  <si>
    <t>Напиток  "Витошка"</t>
  </si>
  <si>
    <t>7.</t>
  </si>
  <si>
    <t xml:space="preserve">                                                                                     "Утверждаю"</t>
  </si>
  <si>
    <t xml:space="preserve">                                                                      Врио  руководителя  ООО "Общепит-Н"  </t>
  </si>
  <si>
    <r>
      <rPr>
        <u/>
        <sz val="9"/>
        <color theme="1"/>
        <rFont val="Calibri"/>
        <scheme val="minor"/>
      </rPr>
      <t xml:space="preserve">                             </t>
    </r>
    <r>
      <rPr>
        <sz val="9"/>
        <color theme="1"/>
        <rFont val="Calibri"/>
        <scheme val="minor"/>
      </rPr>
      <t xml:space="preserve">   /  </t>
    </r>
    <r>
      <rPr>
        <u/>
        <sz val="9"/>
        <color theme="1"/>
        <rFont val="Calibri"/>
        <scheme val="minor"/>
      </rPr>
      <t xml:space="preserve">                                 </t>
    </r>
    <r>
      <rPr>
        <sz val="9"/>
        <color theme="1"/>
        <rFont val="Calibri"/>
        <scheme val="minor"/>
      </rPr>
      <t xml:space="preserve">  /</t>
    </r>
  </si>
  <si>
    <r>
      <rPr>
        <u/>
        <sz val="10"/>
        <color theme="1"/>
        <rFont val="Calibri"/>
        <scheme val="minor"/>
      </rPr>
      <t xml:space="preserve">                              </t>
    </r>
    <r>
      <rPr>
        <sz val="10"/>
        <color theme="1"/>
        <rFont val="Calibri"/>
        <scheme val="minor"/>
      </rPr>
      <t xml:space="preserve"> /</t>
    </r>
    <r>
      <rPr>
        <u/>
        <sz val="10"/>
        <color theme="1"/>
        <rFont val="Calibri"/>
        <scheme val="minor"/>
      </rPr>
      <t xml:space="preserve">  Е.С. Сидельникова </t>
    </r>
    <r>
      <rPr>
        <sz val="10"/>
        <color theme="1"/>
        <rFont val="Calibri"/>
        <scheme val="minor"/>
      </rPr>
      <t>/</t>
    </r>
  </si>
  <si>
    <t>День 3</t>
  </si>
  <si>
    <t xml:space="preserve"> Каша  жидкая молочная из манной крупы с маслом сливочным</t>
  </si>
  <si>
    <r>
      <rPr>
        <sz val="10"/>
        <color theme="1"/>
        <rFont val="Calibri"/>
        <scheme val="minor"/>
      </rPr>
      <t>200/10</t>
    </r>
  </si>
  <si>
    <t>яйцо вареное</t>
  </si>
  <si>
    <t>А, мкг</t>
  </si>
  <si>
    <t>В</t>
  </si>
  <si>
    <t>Салат из свеклы отварной</t>
  </si>
  <si>
    <t xml:space="preserve"> Суп картофельный с клецками</t>
  </si>
  <si>
    <t>Шницель из говядины</t>
  </si>
  <si>
    <t xml:space="preserve"> Капуста тушеная</t>
  </si>
  <si>
    <t xml:space="preserve"> Компот из чернослив</t>
  </si>
  <si>
    <t xml:space="preserve">                                                                                       "Утверждаю"</t>
  </si>
  <si>
    <t xml:space="preserve">                                                                                                    Врио  руководителя  ООО "Общепит-Н"  </t>
  </si>
  <si>
    <r>
      <rPr>
        <u/>
        <sz val="9"/>
        <color theme="1"/>
        <rFont val="Calibri"/>
        <scheme val="minor"/>
      </rPr>
      <t xml:space="preserve">                             </t>
    </r>
    <r>
      <rPr>
        <sz val="9"/>
        <color theme="1"/>
        <rFont val="Calibri"/>
        <scheme val="minor"/>
      </rPr>
      <t xml:space="preserve">   /  </t>
    </r>
    <r>
      <rPr>
        <u/>
        <sz val="9"/>
        <color theme="1"/>
        <rFont val="Calibri"/>
        <scheme val="minor"/>
      </rPr>
      <t xml:space="preserve">                                </t>
    </r>
    <r>
      <rPr>
        <sz val="9"/>
        <color theme="1"/>
        <rFont val="Calibri"/>
        <scheme val="minor"/>
      </rPr>
      <t xml:space="preserve">   /</t>
    </r>
  </si>
  <si>
    <t xml:space="preserve">                               / Е.С. Сидельникова  /</t>
  </si>
  <si>
    <r>
      <t xml:space="preserve">                                                                                                                                                                   </t>
    </r>
    <r>
      <rPr>
        <u/>
        <sz val="10"/>
        <color theme="1"/>
        <rFont val="Calibri"/>
        <scheme val="minor"/>
      </rPr>
      <t xml:space="preserve"> "01" мая 2024г</t>
    </r>
  </si>
  <si>
    <t xml:space="preserve">             "01" сентября  2024г</t>
  </si>
  <si>
    <t>День 4</t>
  </si>
  <si>
    <t>200/10</t>
  </si>
  <si>
    <t>Щи из свежей капусты с картофелем со сметаной.</t>
  </si>
  <si>
    <t xml:space="preserve">Оладьи из говяжьей печени </t>
  </si>
  <si>
    <t>90/5</t>
  </si>
  <si>
    <t>Напиток апельсиновый</t>
  </si>
  <si>
    <t xml:space="preserve">                                                                                                  "Утверждаю"</t>
  </si>
  <si>
    <t xml:space="preserve">                                                                                             Врио  руководителя  ООО "Общепит-Н"  </t>
  </si>
  <si>
    <r>
      <t xml:space="preserve">  </t>
    </r>
    <r>
      <rPr>
        <u/>
        <sz val="10"/>
        <color theme="1"/>
        <rFont val="Calibri"/>
        <scheme val="minor"/>
      </rPr>
      <t xml:space="preserve">                             / Е.С. Сидельникова  </t>
    </r>
    <r>
      <rPr>
        <sz val="10"/>
        <color theme="1"/>
        <rFont val="Calibri"/>
        <scheme val="minor"/>
      </rPr>
      <t>/</t>
    </r>
  </si>
  <si>
    <t>День 5</t>
  </si>
  <si>
    <t>294/330</t>
  </si>
  <si>
    <t>Котлеты рубленные из кур, запеченные с соусом сметанным</t>
  </si>
  <si>
    <r>
      <rPr>
        <sz val="10"/>
        <color theme="1"/>
        <rFont val="Calibri"/>
        <scheme val="minor"/>
      </rPr>
      <t>90/30</t>
    </r>
  </si>
  <si>
    <t>Кофейный напиток с молоком</t>
  </si>
  <si>
    <t>Салат из белокочанной капусты.</t>
  </si>
  <si>
    <t xml:space="preserve"> Суп картофельный с бобовыми (горох) </t>
  </si>
  <si>
    <t xml:space="preserve"> Жаркое по-домашнему.</t>
  </si>
  <si>
    <t xml:space="preserve">                                                                                        "Утверждаю"</t>
  </si>
  <si>
    <t xml:space="preserve">                                                        Врио  руководителя  ООО "Общепит-Н"  </t>
  </si>
  <si>
    <t xml:space="preserve">                               / Е.С. Сидельникова /</t>
  </si>
  <si>
    <t>День 6</t>
  </si>
  <si>
    <t>Омлет натуральный</t>
  </si>
  <si>
    <t xml:space="preserve">Пряники </t>
  </si>
  <si>
    <t>Суп картофельный с макаронными изделиями ( вермишель )</t>
  </si>
  <si>
    <t>Рыба (морская), тушенная в томате с овощами</t>
  </si>
  <si>
    <t>Рис отварной</t>
  </si>
  <si>
    <t xml:space="preserve">Компот из смеси сухофруктов </t>
  </si>
  <si>
    <t xml:space="preserve">                                                                                          "Утверждаю"</t>
  </si>
  <si>
    <t>День 7</t>
  </si>
  <si>
    <t>Сырники из творога с  молоком сгущенным</t>
  </si>
  <si>
    <t>130/20</t>
  </si>
  <si>
    <t>Фрукт свежий, сезонный (мандарин )</t>
  </si>
  <si>
    <t xml:space="preserve"> Суп картофельный с  рисовой крупой</t>
  </si>
  <si>
    <t>Компот из кураги</t>
  </si>
  <si>
    <t xml:space="preserve">                                                                                         "Утверждаю"</t>
  </si>
  <si>
    <t xml:space="preserve">                                                         Врио  руководителя  ООО "Общепит-Н"  </t>
  </si>
  <si>
    <t>День 8</t>
  </si>
  <si>
    <t>Выход</t>
  </si>
  <si>
    <t>Каша вязкая молочная  геркулесовая с маслом сливочным</t>
  </si>
  <si>
    <t>Биточки из говядины</t>
  </si>
  <si>
    <t xml:space="preserve">Рагу из овощей </t>
  </si>
  <si>
    <t>День 9</t>
  </si>
  <si>
    <t>Котлеты рыбные с маслом сливочным</t>
  </si>
  <si>
    <t>142/330</t>
  </si>
  <si>
    <t>Картофель и овощи, тушенные в соусе</t>
  </si>
  <si>
    <t>125/25</t>
  </si>
  <si>
    <t xml:space="preserve">                                                                                                "Утверждаю"</t>
  </si>
  <si>
    <t>День 10</t>
  </si>
  <si>
    <t>Тефтели из говядины с  соусом</t>
  </si>
  <si>
    <t xml:space="preserve"> Каша гречневая рассыпчатая</t>
  </si>
  <si>
    <t xml:space="preserve">Чай с сахаром </t>
  </si>
  <si>
    <t xml:space="preserve"> Рассольник ленинградский</t>
  </si>
  <si>
    <t>Завтрак</t>
  </si>
  <si>
    <t>Средняя стоимость 1 дня</t>
  </si>
  <si>
    <t>Обед</t>
  </si>
  <si>
    <t>Норма</t>
  </si>
  <si>
    <t>38,5-46,2</t>
  </si>
  <si>
    <t>39,5-47,4</t>
  </si>
  <si>
    <t>167,5-201</t>
  </si>
  <si>
    <t>1175-1410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</si>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</sst>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17" x14ac:knownFonts="1">
    <font>
      <sz val="11"/>
      <color theme="1"/>
      <name val="Calibri"/>
    </font>
    <font>
      <sz val="11"/>
      <color theme="1"/>
      <name val="Calibri"/>
      <scheme val="minor"/>
    </font>
    <font>
      <b/>
      <sz val="10"/>
      <color theme="1"/>
      <name val="Calibri"/>
      <scheme val="minor"/>
    </font>
    <font>
      <sz val="10"/>
      <color theme="1"/>
      <name val="Calibri"/>
      <scheme val="minor"/>
    </font>
    <font>
      <sz val="9"/>
      <color theme="1"/>
      <name val="Calibri"/>
      <scheme val="minor"/>
    </font>
    <font>
      <b/>
      <sz val="9"/>
      <color theme="1"/>
      <name val="Calibri"/>
      <scheme val="minor"/>
    </font>
    <font>
      <u/>
      <sz val="10"/>
      <color theme="1"/>
      <name val="Calibri"/>
      <scheme val="minor"/>
    </font>
    <font>
      <b/>
      <u/>
      <sz val="14"/>
      <color theme="1"/>
      <name val="Calibri"/>
      <scheme val="minor"/>
    </font>
    <font>
      <b/>
      <u/>
      <sz val="12"/>
      <color theme="1"/>
      <name val="Calibri"/>
      <scheme val="minor"/>
    </font>
    <font>
      <b/>
      <sz val="12"/>
      <color theme="1"/>
      <name val="Calibri"/>
      <scheme val="minor"/>
    </font>
    <font>
      <sz val="10"/>
      <color rgb="FF000000"/>
      <name val="Calibri"/>
      <scheme val="minor"/>
    </font>
    <font>
      <b/>
      <sz val="10"/>
      <name val="Calibri"/>
      <scheme val="minor"/>
    </font>
    <font>
      <sz val="10"/>
      <name val="Calibri"/>
      <scheme val="minor"/>
    </font>
    <font>
      <b/>
      <sz val="11"/>
      <color theme="1"/>
      <name val="Calibri"/>
      <scheme val="minor"/>
    </font>
    <font>
      <b/>
      <sz val="10"/>
      <color theme="1"/>
      <name val="Calibri"/>
      <scheme val="minor"/>
    </font>
    <font>
      <sz val="10"/>
      <color rgb="FFFF0000"/>
      <name val="Calibri"/>
      <scheme val="minor"/>
    </font>
    <font>
      <u/>
      <sz val="9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38">
    <xf numFmtId="0" fontId="1" fillId="0" borderId="0" xfId="0" applyFont="1"/>
    <xf numFmtId="0" fontId="5" fillId="0" borderId="0" xfId="0" applyFont="1" applyAlignment="1">
      <alignment vertical="distributed"/>
    </xf>
    <xf numFmtId="0" fontId="4" fillId="0" borderId="0" xfId="0" applyFont="1" applyAlignment="1">
      <alignment vertical="distributed"/>
    </xf>
    <xf numFmtId="0" fontId="4" fillId="0" borderId="0" xfId="0" applyFont="1"/>
    <xf numFmtId="0" fontId="3" fillId="0" borderId="0" xfId="0" applyFont="1" applyAlignment="1">
      <alignment horizontal="left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/>
    <xf numFmtId="0" fontId="2" fillId="0" borderId="4" xfId="0" applyFont="1" applyBorder="1" applyAlignment="1">
      <alignment vertical="center"/>
    </xf>
    <xf numFmtId="0" fontId="2" fillId="0" borderId="4" xfId="0" applyFont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2" borderId="4" xfId="0" applyFont="1" applyFill="1" applyBorder="1" applyAlignment="1">
      <alignment horizontal="left" vertical="center" wrapText="1"/>
    </xf>
    <xf numFmtId="2" fontId="10" fillId="2" borderId="4" xfId="0" applyNumberFormat="1" applyFont="1" applyFill="1" applyBorder="1" applyAlignment="1">
      <alignment horizontal="center"/>
    </xf>
    <xf numFmtId="0" fontId="10" fillId="2" borderId="4" xfId="0" applyFont="1" applyFill="1" applyBorder="1" applyAlignment="1">
      <alignment horizontal="center"/>
    </xf>
    <xf numFmtId="2" fontId="3" fillId="2" borderId="4" xfId="0" applyNumberFormat="1" applyFont="1" applyFill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4" xfId="0" applyFont="1" applyBorder="1"/>
    <xf numFmtId="2" fontId="3" fillId="0" borderId="4" xfId="0" applyNumberFormat="1" applyFont="1" applyBorder="1" applyAlignment="1">
      <alignment horizontal="center"/>
    </xf>
    <xf numFmtId="1" fontId="3" fillId="0" borderId="4" xfId="0" applyNumberFormat="1" applyFont="1" applyBorder="1" applyAlignment="1">
      <alignment horizontal="center"/>
    </xf>
    <xf numFmtId="0" fontId="3" fillId="0" borderId="4" xfId="0" applyFont="1" applyBorder="1" applyAlignment="1">
      <alignment horizontal="center" wrapText="1"/>
    </xf>
    <xf numFmtId="1" fontId="3" fillId="2" borderId="4" xfId="0" applyNumberFormat="1" applyFont="1" applyFill="1" applyBorder="1" applyAlignment="1">
      <alignment horizontal="center"/>
    </xf>
    <xf numFmtId="2" fontId="3" fillId="2" borderId="4" xfId="0" applyNumberFormat="1" applyFont="1" applyFill="1" applyBorder="1"/>
    <xf numFmtId="0" fontId="3" fillId="2" borderId="4" xfId="0" applyFont="1" applyFill="1" applyBorder="1"/>
    <xf numFmtId="164" fontId="3" fillId="2" borderId="4" xfId="0" applyNumberFormat="1" applyFont="1" applyFill="1" applyBorder="1" applyAlignment="1">
      <alignment horizontal="center"/>
    </xf>
    <xf numFmtId="0" fontId="11" fillId="0" borderId="4" xfId="0" applyFont="1" applyBorder="1" applyAlignment="1">
      <alignment horizontal="center" vertical="center"/>
    </xf>
    <xf numFmtId="2" fontId="2" fillId="0" borderId="4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2" borderId="4" xfId="0" applyFont="1" applyFill="1" applyBorder="1" applyAlignment="1">
      <alignment horizontal="left" vertical="center" wrapText="1"/>
    </xf>
    <xf numFmtId="2" fontId="3" fillId="0" borderId="8" xfId="0" applyNumberFormat="1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4" xfId="0" applyFont="1" applyBorder="1" applyAlignment="1">
      <alignment wrapText="1"/>
    </xf>
    <xf numFmtId="2" fontId="3" fillId="0" borderId="4" xfId="0" applyNumberFormat="1" applyFont="1" applyBorder="1"/>
    <xf numFmtId="164" fontId="3" fillId="0" borderId="4" xfId="0" applyNumberFormat="1" applyFont="1" applyBorder="1" applyAlignment="1">
      <alignment horizontal="center"/>
    </xf>
    <xf numFmtId="0" fontId="3" fillId="2" borderId="4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/>
    </xf>
    <xf numFmtId="2" fontId="11" fillId="2" borderId="4" xfId="0" applyNumberFormat="1" applyFont="1" applyFill="1" applyBorder="1" applyAlignment="1">
      <alignment horizontal="center"/>
    </xf>
    <xf numFmtId="2" fontId="2" fillId="0" borderId="4" xfId="0" applyNumberFormat="1" applyFont="1" applyBorder="1" applyAlignment="1">
      <alignment horizontal="center"/>
    </xf>
    <xf numFmtId="0" fontId="2" fillId="0" borderId="0" xfId="0" applyFont="1" applyAlignment="1">
      <alignment horizontal="right"/>
    </xf>
    <xf numFmtId="2" fontId="2" fillId="0" borderId="0" xfId="0" applyNumberFormat="1" applyFont="1" applyAlignment="1">
      <alignment horizontal="center"/>
    </xf>
    <xf numFmtId="2" fontId="3" fillId="0" borderId="0" xfId="0" applyNumberFormat="1" applyFont="1"/>
    <xf numFmtId="164" fontId="2" fillId="0" borderId="0" xfId="0" applyNumberFormat="1" applyFont="1" applyAlignment="1">
      <alignment horizontal="center"/>
    </xf>
    <xf numFmtId="0" fontId="3" fillId="0" borderId="0" xfId="0" applyFont="1"/>
    <xf numFmtId="0" fontId="9" fillId="0" borderId="0" xfId="0" applyFont="1"/>
    <xf numFmtId="0" fontId="3" fillId="0" borderId="4" xfId="0" applyFont="1" applyBorder="1" applyAlignment="1">
      <alignment horizontal="center" vertical="center" wrapText="1"/>
    </xf>
    <xf numFmtId="2" fontId="3" fillId="0" borderId="4" xfId="0" applyNumberFormat="1" applyFont="1" applyBorder="1" applyAlignment="1">
      <alignment horizontal="center" vertical="center"/>
    </xf>
    <xf numFmtId="2" fontId="3" fillId="0" borderId="8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/>
    </xf>
    <xf numFmtId="0" fontId="11" fillId="0" borderId="4" xfId="0" applyFont="1" applyBorder="1" applyAlignment="1">
      <alignment horizontal="center"/>
    </xf>
    <xf numFmtId="1" fontId="3" fillId="0" borderId="8" xfId="0" applyNumberFormat="1" applyFont="1" applyBorder="1" applyAlignment="1">
      <alignment horizontal="center" vertical="center" wrapText="1"/>
    </xf>
    <xf numFmtId="0" fontId="1" fillId="0" borderId="4" xfId="0" applyFont="1" applyBorder="1"/>
    <xf numFmtId="0" fontId="3" fillId="2" borderId="4" xfId="0" applyFont="1" applyFill="1" applyBorder="1" applyAlignment="1">
      <alignment horizontal="left" wrapText="1"/>
    </xf>
    <xf numFmtId="2" fontId="1" fillId="0" borderId="4" xfId="0" applyNumberFormat="1" applyFont="1" applyBorder="1" applyAlignment="1">
      <alignment horizontal="center"/>
    </xf>
    <xf numFmtId="2" fontId="3" fillId="0" borderId="0" xfId="0" applyNumberFormat="1" applyFont="1" applyAlignment="1">
      <alignment horizontal="center"/>
    </xf>
    <xf numFmtId="2" fontId="1" fillId="0" borderId="0" xfId="0" applyNumberFormat="1" applyFont="1"/>
    <xf numFmtId="2" fontId="11" fillId="0" borderId="4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2" fontId="2" fillId="0" borderId="0" xfId="0" applyNumberFormat="1" applyFont="1" applyAlignment="1">
      <alignment horizontal="right"/>
    </xf>
    <xf numFmtId="2" fontId="2" fillId="0" borderId="0" xfId="0" applyNumberFormat="1" applyFont="1"/>
    <xf numFmtId="0" fontId="3" fillId="2" borderId="4" xfId="0" applyFont="1" applyFill="1" applyBorder="1" applyAlignment="1">
      <alignment wrapText="1"/>
    </xf>
    <xf numFmtId="0" fontId="3" fillId="0" borderId="4" xfId="0" applyFont="1" applyBorder="1" applyAlignment="1">
      <alignment horizontal="left" wrapText="1"/>
    </xf>
    <xf numFmtId="164" fontId="3" fillId="0" borderId="4" xfId="0" applyNumberFormat="1" applyFont="1" applyBorder="1"/>
    <xf numFmtId="0" fontId="12" fillId="2" borderId="4" xfId="0" applyFont="1" applyFill="1" applyBorder="1" applyAlignment="1">
      <alignment horizontal="center"/>
    </xf>
    <xf numFmtId="0" fontId="3" fillId="0" borderId="4" xfId="0" applyFont="1" applyBorder="1" applyAlignment="1">
      <alignment horizontal="left" vertical="center"/>
    </xf>
    <xf numFmtId="2" fontId="1" fillId="0" borderId="4" xfId="0" applyNumberFormat="1" applyFont="1" applyBorder="1"/>
    <xf numFmtId="1" fontId="1" fillId="0" borderId="4" xfId="0" applyNumberFormat="1" applyFont="1" applyBorder="1" applyAlignment="1">
      <alignment horizontal="center"/>
    </xf>
    <xf numFmtId="165" fontId="2" fillId="0" borderId="0" xfId="0" applyNumberFormat="1" applyFont="1" applyAlignment="1">
      <alignment horizontal="center"/>
    </xf>
    <xf numFmtId="2" fontId="3" fillId="0" borderId="4" xfId="0" applyNumberFormat="1" applyFont="1" applyBorder="1" applyAlignment="1">
      <alignment horizontal="center" wrapText="1"/>
    </xf>
    <xf numFmtId="2" fontId="3" fillId="0" borderId="8" xfId="0" applyNumberFormat="1" applyFont="1" applyBorder="1" applyAlignment="1">
      <alignment horizontal="center"/>
    </xf>
    <xf numFmtId="2" fontId="1" fillId="2" borderId="4" xfId="0" applyNumberFormat="1" applyFont="1" applyFill="1" applyBorder="1"/>
    <xf numFmtId="1" fontId="2" fillId="0" borderId="4" xfId="0" applyNumberFormat="1" applyFont="1" applyBorder="1" applyAlignment="1">
      <alignment horizontal="center"/>
    </xf>
    <xf numFmtId="2" fontId="12" fillId="0" borderId="4" xfId="0" applyNumberFormat="1" applyFont="1" applyBorder="1" applyAlignment="1">
      <alignment horizontal="center"/>
    </xf>
    <xf numFmtId="0" fontId="3" fillId="2" borderId="4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left"/>
    </xf>
    <xf numFmtId="0" fontId="1" fillId="2" borderId="4" xfId="0" applyFont="1" applyFill="1" applyBorder="1"/>
    <xf numFmtId="0" fontId="13" fillId="0" borderId="0" xfId="0" applyFont="1" applyAlignment="1">
      <alignment horizontal="right"/>
    </xf>
    <xf numFmtId="2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1" fontId="3" fillId="0" borderId="8" xfId="0" applyNumberFormat="1" applyFont="1" applyBorder="1" applyAlignment="1">
      <alignment horizontal="center" wrapText="1"/>
    </xf>
    <xf numFmtId="0" fontId="4" fillId="0" borderId="4" xfId="0" applyFont="1" applyBorder="1" applyAlignment="1">
      <alignment horizontal="center"/>
    </xf>
    <xf numFmtId="0" fontId="14" fillId="0" borderId="4" xfId="0" applyFont="1" applyBorder="1" applyAlignment="1">
      <alignment horizontal="center" vertical="center"/>
    </xf>
    <xf numFmtId="2" fontId="15" fillId="0" borderId="4" xfId="0" applyNumberFormat="1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0" fontId="2" fillId="0" borderId="0" xfId="0" applyFont="1" applyAlignment="1">
      <alignment horizontal="center" vertical="distributed"/>
    </xf>
    <xf numFmtId="0" fontId="3" fillId="0" borderId="0" xfId="0" applyFont="1" applyAlignment="1">
      <alignment horizontal="right"/>
    </xf>
    <xf numFmtId="0" fontId="2" fillId="0" borderId="0" xfId="0" applyFont="1" applyAlignment="1">
      <alignment horizontal="left" vertical="distributed"/>
    </xf>
    <xf numFmtId="0" fontId="3" fillId="0" borderId="0" xfId="0" applyFont="1" applyAlignment="1">
      <alignment horizontal="left" vertical="distributed"/>
    </xf>
    <xf numFmtId="0" fontId="4" fillId="0" borderId="0" xfId="0" applyFont="1" applyAlignment="1">
      <alignment horizontal="right" vertical="distributed"/>
    </xf>
    <xf numFmtId="49" fontId="3" fillId="0" borderId="0" xfId="0" applyNumberFormat="1" applyFont="1" applyAlignment="1">
      <alignment horizontal="right" vertical="distributed"/>
    </xf>
    <xf numFmtId="0" fontId="6" fillId="0" borderId="0" xfId="0" applyFont="1" applyAlignment="1">
      <alignment horizontal="right"/>
    </xf>
    <xf numFmtId="0" fontId="7" fillId="0" borderId="0" xfId="0" applyFont="1" applyAlignment="1">
      <alignment horizontal="center" vertical="distributed"/>
    </xf>
    <xf numFmtId="49" fontId="4" fillId="0" borderId="0" xfId="0" applyNumberFormat="1" applyFont="1" applyAlignment="1">
      <alignment horizontal="left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8" fillId="0" borderId="0" xfId="0" applyFont="1" applyAlignment="1">
      <alignment horizontal="center" vertical="distributed"/>
    </xf>
    <xf numFmtId="0" fontId="8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9" fillId="0" borderId="4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1" xfId="0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2" fontId="2" fillId="0" borderId="0" xfId="0" applyNumberFormat="1" applyFont="1" applyAlignment="1">
      <alignment horizontal="left"/>
    </xf>
    <xf numFmtId="2" fontId="3" fillId="0" borderId="0" xfId="0" applyNumberFormat="1" applyFont="1" applyAlignment="1">
      <alignment horizontal="right"/>
    </xf>
    <xf numFmtId="2" fontId="6" fillId="0" borderId="0" xfId="0" applyNumberFormat="1" applyFont="1" applyAlignment="1">
      <alignment horizontal="right"/>
    </xf>
    <xf numFmtId="0" fontId="2" fillId="0" borderId="4" xfId="0" applyFont="1" applyBorder="1" applyAlignment="1">
      <alignment horizontal="right"/>
    </xf>
    <xf numFmtId="0" fontId="2" fillId="0" borderId="5" xfId="0" applyFont="1" applyBorder="1" applyAlignment="1">
      <alignment horizontal="right"/>
    </xf>
    <xf numFmtId="0" fontId="2" fillId="0" borderId="6" xfId="0" applyFont="1" applyBorder="1" applyAlignment="1">
      <alignment horizontal="right"/>
    </xf>
    <xf numFmtId="0" fontId="9" fillId="0" borderId="4" xfId="0" applyFont="1" applyBorder="1" applyAlignment="1">
      <alignment horizontal="left"/>
    </xf>
    <xf numFmtId="0" fontId="9" fillId="0" borderId="5" xfId="0" applyFont="1" applyBorder="1" applyAlignment="1">
      <alignment horizontal="left"/>
    </xf>
    <xf numFmtId="0" fontId="9" fillId="0" borderId="6" xfId="0" applyFont="1" applyBorder="1" applyAlignment="1">
      <alignment horizontal="left"/>
    </xf>
    <xf numFmtId="2" fontId="2" fillId="0" borderId="0" xfId="0" applyNumberFormat="1" applyFont="1"/>
    <xf numFmtId="0" fontId="9" fillId="0" borderId="9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164" fontId="6" fillId="0" borderId="0" xfId="0" applyNumberFormat="1" applyFont="1" applyAlignment="1">
      <alignment horizontal="right"/>
    </xf>
    <xf numFmtId="164" fontId="3" fillId="0" borderId="0" xfId="0" applyNumberFormat="1" applyFont="1" applyAlignment="1">
      <alignment horizontal="right"/>
    </xf>
    <xf numFmtId="164" fontId="3" fillId="0" borderId="0" xfId="0" applyNumberFormat="1" applyFont="1" applyAlignment="1">
      <alignment horizontal="left"/>
    </xf>
    <xf numFmtId="49" fontId="4" fillId="0" borderId="0" xfId="0" applyNumberFormat="1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9" fillId="0" borderId="1" xfId="0" applyFont="1" applyBorder="1" applyAlignment="1">
      <alignment horizontal="left"/>
    </xf>
    <xf numFmtId="0" fontId="9" fillId="0" borderId="2" xfId="0" applyFont="1" applyBorder="1" applyAlignment="1">
      <alignment horizontal="left"/>
    </xf>
    <xf numFmtId="0" fontId="9" fillId="0" borderId="3" xfId="0" applyFont="1" applyBorder="1" applyAlignment="1">
      <alignment horizontal="left"/>
    </xf>
    <xf numFmtId="0" fontId="9" fillId="2" borderId="4" xfId="0" applyFont="1" applyFill="1" applyBorder="1" applyAlignment="1">
      <alignment horizontal="left"/>
    </xf>
    <xf numFmtId="0" fontId="9" fillId="2" borderId="5" xfId="0" applyFont="1" applyFill="1" applyBorder="1" applyAlignment="1">
      <alignment horizontal="left"/>
    </xf>
    <xf numFmtId="0" fontId="9" fillId="2" borderId="6" xfId="0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325"/>
  <sheetViews>
    <sheetView tabSelected="1" topLeftCell="A139" workbookViewId="0">
      <selection sqref="A1:C1"/>
    </sheetView>
  </sheetViews>
  <sheetFormatPr defaultColWidth="9.140625" defaultRowHeight="15" x14ac:dyDescent="0.25"/>
  <cols>
    <col min="1" max="1" width="6.42578125" customWidth="1"/>
    <col min="2" max="2" width="5" customWidth="1"/>
    <col min="3" max="3" width="43.42578125" customWidth="1"/>
    <col min="4" max="4" width="8" customWidth="1"/>
    <col min="5" max="5" width="9.7109375" customWidth="1"/>
    <col min="6" max="6" width="9.140625" customWidth="1"/>
    <col min="7" max="7" width="8.140625" customWidth="1"/>
    <col min="8" max="8" width="9.140625" customWidth="1"/>
    <col min="9" max="9" width="8.28515625" customWidth="1"/>
    <col min="10" max="10" width="2.28515625" hidden="1" customWidth="1"/>
    <col min="11" max="12" width="7.140625" customWidth="1"/>
    <col min="13" max="13" width="7.42578125" customWidth="1"/>
    <col min="14" max="14" width="7.140625" customWidth="1"/>
    <col min="15" max="15" width="6.28515625" customWidth="1"/>
    <col min="16" max="16" width="6.42578125" customWidth="1"/>
    <col min="17" max="17" width="5.7109375" customWidth="1"/>
    <col min="18" max="18" width="7.140625" customWidth="1"/>
    <col min="19" max="19" width="3.85546875" customWidth="1"/>
    <col min="21" max="21" width="15.42578125" customWidth="1"/>
    <col min="35" max="35" width="5.140625" customWidth="1"/>
  </cols>
  <sheetData>
    <row r="1" spans="1:19" ht="20.25" customHeight="1" x14ac:dyDescent="0.25">
      <c r="A1" s="87" t="s">
        <v>0</v>
      </c>
      <c r="B1" s="87"/>
      <c r="C1" s="87"/>
      <c r="D1" s="85" t="s">
        <v>1</v>
      </c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</row>
    <row r="2" spans="1:19" ht="15" customHeight="1" x14ac:dyDescent="0.25">
      <c r="A2" s="88" t="s">
        <v>2</v>
      </c>
      <c r="B2" s="88"/>
      <c r="C2" s="88"/>
      <c r="D2" s="89"/>
      <c r="E2" s="89"/>
      <c r="F2" s="89"/>
      <c r="G2" s="89"/>
      <c r="H2" s="89"/>
      <c r="I2" s="89"/>
      <c r="J2" s="1"/>
      <c r="K2" s="86" t="s">
        <v>3</v>
      </c>
      <c r="L2" s="86"/>
      <c r="M2" s="86"/>
      <c r="N2" s="86"/>
      <c r="O2" s="86"/>
      <c r="P2" s="86"/>
      <c r="Q2" s="86"/>
      <c r="R2" s="86"/>
    </row>
    <row r="3" spans="1:19" ht="15" hidden="1" customHeight="1" x14ac:dyDescent="0.25">
      <c r="A3" s="2"/>
      <c r="B3" s="2"/>
      <c r="C3" s="2"/>
      <c r="D3" s="2"/>
      <c r="E3" s="2"/>
      <c r="F3" s="2"/>
      <c r="G3" s="2"/>
      <c r="H3" s="2"/>
      <c r="I3" s="2"/>
      <c r="J3" s="1"/>
      <c r="K3" s="3"/>
      <c r="L3" s="3"/>
      <c r="M3" s="3"/>
      <c r="N3" s="3"/>
      <c r="O3" s="3"/>
      <c r="P3" s="3"/>
      <c r="Q3" s="3"/>
      <c r="R3" s="3"/>
    </row>
    <row r="4" spans="1:19" ht="15" customHeight="1" x14ac:dyDescent="0.25">
      <c r="A4" s="93" t="s">
        <v>4</v>
      </c>
      <c r="B4" s="93"/>
      <c r="C4" s="93"/>
      <c r="D4" s="90" t="s">
        <v>5</v>
      </c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Q4" s="90"/>
      <c r="R4" s="90"/>
    </row>
    <row r="5" spans="1:19" ht="15" customHeight="1" x14ac:dyDescent="0.25">
      <c r="A5" s="95" t="s">
        <v>6</v>
      </c>
      <c r="B5" s="95"/>
      <c r="C5" s="95"/>
      <c r="D5" s="94"/>
      <c r="E5" s="94"/>
      <c r="F5" s="94"/>
      <c r="G5" s="91" t="s">
        <v>7</v>
      </c>
      <c r="H5" s="91"/>
      <c r="I5" s="91"/>
      <c r="J5" s="91"/>
      <c r="K5" s="91"/>
      <c r="L5" s="91"/>
      <c r="M5" s="91"/>
      <c r="N5" s="91"/>
      <c r="O5" s="91"/>
      <c r="P5" s="91"/>
      <c r="Q5" s="91"/>
      <c r="R5" s="91"/>
    </row>
    <row r="6" spans="1:19" ht="18" customHeight="1" x14ac:dyDescent="0.25">
      <c r="A6" s="92" t="s">
        <v>8</v>
      </c>
      <c r="B6" s="92"/>
      <c r="C6" s="92"/>
      <c r="D6" s="92"/>
      <c r="E6" s="92"/>
      <c r="F6" s="92"/>
      <c r="G6" s="92"/>
      <c r="H6" s="92"/>
      <c r="I6" s="92"/>
      <c r="J6" s="92"/>
      <c r="K6" s="92"/>
      <c r="L6" s="92"/>
      <c r="M6" s="92"/>
      <c r="N6" s="92"/>
      <c r="O6" s="92"/>
      <c r="P6" s="92"/>
      <c r="Q6" s="92"/>
      <c r="R6" s="92"/>
    </row>
    <row r="7" spans="1:19" ht="15" customHeight="1" x14ac:dyDescent="0.25">
      <c r="A7" s="96" t="s">
        <v>9</v>
      </c>
      <c r="B7" s="96"/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</row>
    <row r="8" spans="1:19" ht="15" customHeight="1" x14ac:dyDescent="0.25">
      <c r="A8" s="97" t="s">
        <v>10</v>
      </c>
      <c r="B8" s="97"/>
      <c r="C8" s="97"/>
      <c r="D8" s="97"/>
      <c r="E8" s="97"/>
      <c r="F8" s="97"/>
      <c r="G8" s="97"/>
      <c r="H8" s="97"/>
      <c r="I8" s="97"/>
      <c r="J8" s="97"/>
      <c r="K8" s="97"/>
      <c r="L8" s="97"/>
      <c r="M8" s="97"/>
      <c r="N8" s="97"/>
      <c r="O8" s="97"/>
      <c r="P8" s="97"/>
      <c r="Q8" s="97"/>
      <c r="R8" s="97"/>
    </row>
    <row r="9" spans="1:19" ht="18" customHeight="1" x14ac:dyDescent="0.25">
      <c r="A9" s="109" t="s">
        <v>11</v>
      </c>
      <c r="B9" s="110"/>
      <c r="C9" s="110"/>
      <c r="D9" s="110"/>
      <c r="E9" s="110"/>
      <c r="F9" s="110"/>
      <c r="G9" s="110"/>
      <c r="H9" s="110"/>
      <c r="I9" s="110"/>
      <c r="J9" s="110"/>
      <c r="K9" s="110"/>
      <c r="L9" s="110"/>
      <c r="M9" s="110"/>
      <c r="N9" s="110"/>
      <c r="O9" s="110"/>
      <c r="P9" s="110"/>
      <c r="Q9" s="110"/>
      <c r="R9" s="111"/>
    </row>
    <row r="10" spans="1:19" ht="18" customHeight="1" x14ac:dyDescent="0.25">
      <c r="A10" s="106" t="s">
        <v>12</v>
      </c>
      <c r="B10" s="107"/>
      <c r="C10" s="107"/>
      <c r="D10" s="107"/>
      <c r="E10" s="107"/>
      <c r="F10" s="107"/>
      <c r="G10" s="107"/>
      <c r="H10" s="107"/>
      <c r="I10" s="107"/>
      <c r="J10" s="107"/>
      <c r="K10" s="107"/>
      <c r="L10" s="107"/>
      <c r="M10" s="107"/>
      <c r="N10" s="107"/>
      <c r="O10" s="107"/>
      <c r="P10" s="107"/>
      <c r="Q10" s="107"/>
      <c r="R10" s="108"/>
    </row>
    <row r="11" spans="1:19" ht="18" customHeight="1" x14ac:dyDescent="0.25">
      <c r="A11" s="98" t="s">
        <v>13</v>
      </c>
      <c r="B11" s="100" t="s">
        <v>14</v>
      </c>
      <c r="C11" s="98" t="s">
        <v>15</v>
      </c>
      <c r="D11" s="102" t="s">
        <v>16</v>
      </c>
      <c r="E11" s="100" t="s">
        <v>17</v>
      </c>
      <c r="F11" s="98" t="s">
        <v>18</v>
      </c>
      <c r="G11" s="98" t="s">
        <v>19</v>
      </c>
      <c r="H11" s="98" t="s">
        <v>20</v>
      </c>
      <c r="I11" s="100" t="s">
        <v>21</v>
      </c>
      <c r="J11" s="6"/>
      <c r="K11" s="7" t="s">
        <v>22</v>
      </c>
      <c r="L11" s="7"/>
      <c r="M11" s="7"/>
      <c r="N11" s="7"/>
      <c r="O11" s="100" t="s">
        <v>23</v>
      </c>
      <c r="P11" s="104"/>
      <c r="Q11" s="104"/>
      <c r="R11" s="105"/>
    </row>
    <row r="12" spans="1:19" ht="15" customHeight="1" x14ac:dyDescent="0.25">
      <c r="A12" s="99"/>
      <c r="B12" s="101"/>
      <c r="C12" s="99"/>
      <c r="D12" s="103"/>
      <c r="E12" s="101"/>
      <c r="F12" s="99"/>
      <c r="G12" s="99"/>
      <c r="H12" s="99"/>
      <c r="I12" s="101"/>
      <c r="J12" s="6"/>
      <c r="K12" s="5" t="s">
        <v>24</v>
      </c>
      <c r="L12" s="8" t="s">
        <v>25</v>
      </c>
      <c r="M12" s="8" t="s">
        <v>26</v>
      </c>
      <c r="N12" s="8" t="s">
        <v>27</v>
      </c>
      <c r="O12" s="9" t="s">
        <v>28</v>
      </c>
      <c r="P12" s="8" t="s">
        <v>29</v>
      </c>
      <c r="Q12" s="8" t="s">
        <v>30</v>
      </c>
      <c r="R12" s="8" t="s">
        <v>31</v>
      </c>
    </row>
    <row r="13" spans="1:19" ht="27" customHeight="1" x14ac:dyDescent="0.25">
      <c r="A13" s="10">
        <v>175</v>
      </c>
      <c r="B13" s="10" t="s">
        <v>32</v>
      </c>
      <c r="C13" s="11" t="s">
        <v>33</v>
      </c>
      <c r="D13" s="10" t="s">
        <v>34</v>
      </c>
      <c r="E13" s="12">
        <v>27.37</v>
      </c>
      <c r="F13" s="13">
        <v>4.3499999999999996</v>
      </c>
      <c r="G13" s="13">
        <v>9.42</v>
      </c>
      <c r="H13" s="13">
        <v>39.08</v>
      </c>
      <c r="I13" s="13">
        <v>259.36</v>
      </c>
      <c r="J13" s="13">
        <v>195</v>
      </c>
      <c r="K13" s="12">
        <v>127.7</v>
      </c>
      <c r="L13" s="12">
        <v>35.53</v>
      </c>
      <c r="M13" s="12">
        <v>149.6</v>
      </c>
      <c r="N13" s="12">
        <v>0.8</v>
      </c>
      <c r="O13" s="13">
        <v>52.31</v>
      </c>
      <c r="P13" s="12">
        <v>0.1</v>
      </c>
      <c r="Q13" s="13">
        <v>0.55000000000000004</v>
      </c>
      <c r="R13" s="14">
        <v>0.92</v>
      </c>
      <c r="S13" s="15"/>
    </row>
    <row r="14" spans="1:19" ht="18" customHeight="1" x14ac:dyDescent="0.25">
      <c r="A14" s="16"/>
      <c r="B14" s="16" t="s">
        <v>35</v>
      </c>
      <c r="C14" s="17" t="s">
        <v>36</v>
      </c>
      <c r="D14" s="16">
        <v>50</v>
      </c>
      <c r="E14" s="18">
        <v>6.06</v>
      </c>
      <c r="F14" s="18">
        <v>4</v>
      </c>
      <c r="G14" s="18">
        <v>0.7</v>
      </c>
      <c r="H14" s="18">
        <v>21</v>
      </c>
      <c r="I14" s="18">
        <v>106</v>
      </c>
      <c r="J14" s="17"/>
      <c r="K14" s="18">
        <v>11.5</v>
      </c>
      <c r="L14" s="18">
        <v>16.5</v>
      </c>
      <c r="M14" s="18">
        <v>43.5</v>
      </c>
      <c r="N14" s="18">
        <v>1</v>
      </c>
      <c r="O14" s="16">
        <v>0</v>
      </c>
      <c r="P14" s="18">
        <v>0.1</v>
      </c>
      <c r="Q14" s="18">
        <v>0.8</v>
      </c>
      <c r="R14" s="19">
        <v>0</v>
      </c>
      <c r="S14" s="15"/>
    </row>
    <row r="15" spans="1:19" ht="18" customHeight="1" x14ac:dyDescent="0.25">
      <c r="A15" s="20">
        <v>15</v>
      </c>
      <c r="B15" s="16" t="s">
        <v>37</v>
      </c>
      <c r="C15" s="17" t="s">
        <v>38</v>
      </c>
      <c r="D15" s="16">
        <v>20</v>
      </c>
      <c r="E15" s="18">
        <v>19.95</v>
      </c>
      <c r="F15" s="14">
        <v>4.6399999999999997</v>
      </c>
      <c r="G15" s="14">
        <v>5.9</v>
      </c>
      <c r="H15" s="21">
        <v>0</v>
      </c>
      <c r="I15" s="14">
        <v>71.66</v>
      </c>
      <c r="J15" s="22"/>
      <c r="K15" s="14">
        <v>176</v>
      </c>
      <c r="L15" s="14">
        <v>7</v>
      </c>
      <c r="M15" s="14">
        <v>100</v>
      </c>
      <c r="N15" s="14">
        <v>0.2</v>
      </c>
      <c r="O15" s="14">
        <v>52</v>
      </c>
      <c r="P15" s="21">
        <v>0</v>
      </c>
      <c r="Q15" s="21">
        <v>0</v>
      </c>
      <c r="R15" s="21">
        <v>0</v>
      </c>
      <c r="S15" s="15"/>
    </row>
    <row r="16" spans="1:19" ht="18" customHeight="1" x14ac:dyDescent="0.25">
      <c r="A16" s="16"/>
      <c r="B16" s="16" t="s">
        <v>39</v>
      </c>
      <c r="C16" s="17" t="s">
        <v>40</v>
      </c>
      <c r="D16" s="16">
        <v>25</v>
      </c>
      <c r="E16" s="18">
        <v>5.25</v>
      </c>
      <c r="F16" s="18">
        <v>1.88</v>
      </c>
      <c r="G16" s="18">
        <v>4.5</v>
      </c>
      <c r="H16" s="16">
        <v>16.75</v>
      </c>
      <c r="I16" s="18">
        <v>115.75</v>
      </c>
      <c r="J16" s="16"/>
      <c r="K16" s="18">
        <v>5.75</v>
      </c>
      <c r="L16" s="18">
        <v>2.5</v>
      </c>
      <c r="M16" s="18">
        <v>16.25</v>
      </c>
      <c r="N16" s="18">
        <v>1.05</v>
      </c>
      <c r="O16" s="19">
        <v>0</v>
      </c>
      <c r="P16" s="18">
        <v>0.09</v>
      </c>
      <c r="Q16" s="18">
        <v>0.42</v>
      </c>
      <c r="R16" s="19">
        <f>0*30/50</f>
        <v>0</v>
      </c>
      <c r="S16" s="15"/>
    </row>
    <row r="17" spans="1:19" ht="18" customHeight="1" x14ac:dyDescent="0.25">
      <c r="A17" s="16">
        <v>382</v>
      </c>
      <c r="B17" s="16" t="s">
        <v>41</v>
      </c>
      <c r="C17" s="23" t="s">
        <v>42</v>
      </c>
      <c r="D17" s="9">
        <v>200</v>
      </c>
      <c r="E17" s="14">
        <v>14.54</v>
      </c>
      <c r="F17" s="9">
        <v>2.94</v>
      </c>
      <c r="G17" s="9">
        <v>3.42</v>
      </c>
      <c r="H17" s="9">
        <v>17.579999999999998</v>
      </c>
      <c r="I17" s="14">
        <v>118.6</v>
      </c>
      <c r="J17" s="9"/>
      <c r="K17" s="14">
        <v>152.19999999999999</v>
      </c>
      <c r="L17" s="14">
        <v>21.34</v>
      </c>
      <c r="M17" s="14">
        <v>124.56</v>
      </c>
      <c r="N17" s="14">
        <v>0.48</v>
      </c>
      <c r="O17" s="14">
        <v>24.4</v>
      </c>
      <c r="P17" s="14">
        <v>0.06</v>
      </c>
      <c r="Q17" s="24">
        <v>0.17</v>
      </c>
      <c r="R17" s="14">
        <v>1.59</v>
      </c>
      <c r="S17" s="15"/>
    </row>
    <row r="18" spans="1:19" ht="18" customHeight="1" x14ac:dyDescent="0.25">
      <c r="A18" s="16">
        <v>386</v>
      </c>
      <c r="B18" s="16" t="s">
        <v>43</v>
      </c>
      <c r="C18" s="17" t="s">
        <v>44</v>
      </c>
      <c r="D18" s="16">
        <v>100</v>
      </c>
      <c r="E18" s="18">
        <v>14.42</v>
      </c>
      <c r="F18" s="18">
        <v>3</v>
      </c>
      <c r="G18" s="18">
        <v>1</v>
      </c>
      <c r="H18" s="18">
        <v>4.2</v>
      </c>
      <c r="I18" s="18">
        <v>40</v>
      </c>
      <c r="J18" s="17"/>
      <c r="K18" s="18">
        <v>124</v>
      </c>
      <c r="L18" s="18">
        <v>14</v>
      </c>
      <c r="M18" s="18">
        <v>92</v>
      </c>
      <c r="N18" s="18">
        <v>0.1</v>
      </c>
      <c r="O18" s="19">
        <v>0</v>
      </c>
      <c r="P18" s="19">
        <v>0.03</v>
      </c>
      <c r="Q18" s="18">
        <v>0.1</v>
      </c>
      <c r="R18" s="18">
        <v>0.3</v>
      </c>
      <c r="S18" s="15"/>
    </row>
    <row r="19" spans="1:19" x14ac:dyDescent="0.25">
      <c r="A19" s="112" t="s">
        <v>45</v>
      </c>
      <c r="B19" s="113"/>
      <c r="C19" s="114"/>
      <c r="D19" s="25">
        <v>605</v>
      </c>
      <c r="E19" s="26">
        <f>SUM(E13:E18)</f>
        <v>87.589999999999989</v>
      </c>
      <c r="F19" s="26">
        <f t="shared" ref="F19:R19" si="0">SUM(F13:F17)</f>
        <v>17.809999999999999</v>
      </c>
      <c r="G19" s="26">
        <f t="shared" si="0"/>
        <v>23.939999999999998</v>
      </c>
      <c r="H19" s="26">
        <f t="shared" si="0"/>
        <v>94.41</v>
      </c>
      <c r="I19" s="26">
        <f t="shared" si="0"/>
        <v>671.37</v>
      </c>
      <c r="J19" s="26">
        <f t="shared" si="0"/>
        <v>195</v>
      </c>
      <c r="K19" s="26">
        <f t="shared" si="0"/>
        <v>473.15</v>
      </c>
      <c r="L19" s="26">
        <f t="shared" si="0"/>
        <v>82.87</v>
      </c>
      <c r="M19" s="26">
        <f t="shared" si="0"/>
        <v>433.91</v>
      </c>
      <c r="N19" s="26">
        <f t="shared" si="0"/>
        <v>3.53</v>
      </c>
      <c r="O19" s="26">
        <f t="shared" si="0"/>
        <v>128.71</v>
      </c>
      <c r="P19" s="26">
        <f t="shared" si="0"/>
        <v>0.35000000000000003</v>
      </c>
      <c r="Q19" s="26">
        <f t="shared" si="0"/>
        <v>1.94</v>
      </c>
      <c r="R19" s="26">
        <f t="shared" si="0"/>
        <v>2.5100000000000002</v>
      </c>
      <c r="S19" s="27"/>
    </row>
    <row r="20" spans="1:19" ht="18" customHeight="1" x14ac:dyDescent="0.25">
      <c r="A20" s="106" t="s">
        <v>46</v>
      </c>
      <c r="B20" s="107"/>
      <c r="C20" s="107"/>
      <c r="D20" s="107"/>
      <c r="E20" s="107"/>
      <c r="F20" s="107"/>
      <c r="G20" s="107"/>
      <c r="H20" s="107"/>
      <c r="I20" s="107"/>
      <c r="J20" s="107"/>
      <c r="K20" s="107"/>
      <c r="L20" s="107"/>
      <c r="M20" s="107"/>
      <c r="N20" s="107"/>
      <c r="O20" s="107"/>
      <c r="P20" s="107"/>
      <c r="Q20" s="107"/>
      <c r="R20" s="108"/>
      <c r="S20" s="27"/>
    </row>
    <row r="21" spans="1:19" ht="18" customHeight="1" x14ac:dyDescent="0.25">
      <c r="A21" s="98" t="s">
        <v>13</v>
      </c>
      <c r="B21" s="100" t="s">
        <v>14</v>
      </c>
      <c r="C21" s="98" t="s">
        <v>15</v>
      </c>
      <c r="D21" s="100" t="s">
        <v>16</v>
      </c>
      <c r="E21" s="100" t="s">
        <v>17</v>
      </c>
      <c r="F21" s="98" t="s">
        <v>18</v>
      </c>
      <c r="G21" s="98" t="s">
        <v>19</v>
      </c>
      <c r="H21" s="98" t="s">
        <v>20</v>
      </c>
      <c r="I21" s="100" t="s">
        <v>21</v>
      </c>
      <c r="J21" s="6"/>
      <c r="K21" s="7" t="s">
        <v>22</v>
      </c>
      <c r="L21" s="7"/>
      <c r="M21" s="7"/>
      <c r="N21" s="7"/>
      <c r="O21" s="100" t="s">
        <v>23</v>
      </c>
      <c r="P21" s="104"/>
      <c r="Q21" s="104"/>
      <c r="R21" s="105"/>
    </row>
    <row r="22" spans="1:19" ht="15" customHeight="1" x14ac:dyDescent="0.25">
      <c r="A22" s="99"/>
      <c r="B22" s="101"/>
      <c r="C22" s="99"/>
      <c r="D22" s="101"/>
      <c r="E22" s="101"/>
      <c r="F22" s="99"/>
      <c r="G22" s="99"/>
      <c r="H22" s="99"/>
      <c r="I22" s="101"/>
      <c r="J22" s="6"/>
      <c r="K22" s="5" t="s">
        <v>24</v>
      </c>
      <c r="L22" s="8" t="s">
        <v>25</v>
      </c>
      <c r="M22" s="8" t="s">
        <v>26</v>
      </c>
      <c r="N22" s="8" t="s">
        <v>27</v>
      </c>
      <c r="O22" s="8" t="s">
        <v>28</v>
      </c>
      <c r="P22" s="8" t="s">
        <v>29</v>
      </c>
      <c r="Q22" s="8" t="s">
        <v>30</v>
      </c>
      <c r="R22" s="8" t="s">
        <v>31</v>
      </c>
      <c r="S22" s="28"/>
    </row>
    <row r="23" spans="1:19" ht="17.25" customHeight="1" x14ac:dyDescent="0.25">
      <c r="A23" s="16">
        <v>71</v>
      </c>
      <c r="B23" s="29">
        <v>1</v>
      </c>
      <c r="C23" s="30" t="s">
        <v>47</v>
      </c>
      <c r="D23" s="16">
        <v>60</v>
      </c>
      <c r="E23" s="18">
        <v>16.28</v>
      </c>
      <c r="F23" s="31">
        <v>0.72</v>
      </c>
      <c r="G23" s="31">
        <v>0.12</v>
      </c>
      <c r="H23" s="32">
        <v>2.76</v>
      </c>
      <c r="I23" s="18">
        <v>15.6</v>
      </c>
      <c r="J23" s="17"/>
      <c r="K23" s="18">
        <v>8.4</v>
      </c>
      <c r="L23" s="18">
        <v>12</v>
      </c>
      <c r="M23" s="19">
        <v>0</v>
      </c>
      <c r="N23" s="16">
        <v>0.48</v>
      </c>
      <c r="O23" s="19">
        <v>0</v>
      </c>
      <c r="P23" s="19">
        <v>0</v>
      </c>
      <c r="Q23" s="19">
        <v>0</v>
      </c>
      <c r="R23" s="18">
        <v>10.5</v>
      </c>
      <c r="S23" s="28"/>
    </row>
    <row r="24" spans="1:19" ht="18" customHeight="1" x14ac:dyDescent="0.25">
      <c r="A24" s="16">
        <v>104</v>
      </c>
      <c r="B24" s="16" t="s">
        <v>35</v>
      </c>
      <c r="C24" s="33" t="s">
        <v>48</v>
      </c>
      <c r="D24" s="9" t="s">
        <v>49</v>
      </c>
      <c r="E24" s="16">
        <v>32.85</v>
      </c>
      <c r="F24" s="18">
        <f>9*200/220</f>
        <v>8.1818181818181817</v>
      </c>
      <c r="G24" s="18">
        <f>6.3*200/220</f>
        <v>5.7272727272727275</v>
      </c>
      <c r="H24" s="18">
        <f>22.1*200/220</f>
        <v>20.09090909090909</v>
      </c>
      <c r="I24" s="18">
        <f>180.9*200/220</f>
        <v>164.45454545454547</v>
      </c>
      <c r="J24" s="34"/>
      <c r="K24" s="18">
        <f>66.15*200/220</f>
        <v>60.136363636363647</v>
      </c>
      <c r="L24" s="18">
        <f>26.5*200/220</f>
        <v>24.09090909090909</v>
      </c>
      <c r="M24" s="18">
        <f>64.1*200/220</f>
        <v>58.272727272727266</v>
      </c>
      <c r="N24" s="18">
        <f>1.38*200/220</f>
        <v>1.2545454545454546</v>
      </c>
      <c r="O24" s="18">
        <f>0.8*200/220</f>
        <v>0.72727272727272729</v>
      </c>
      <c r="P24" s="18">
        <f>9.48*200/220</f>
        <v>8.6181818181818191</v>
      </c>
      <c r="Q24" s="18">
        <f>1.3*200/220</f>
        <v>1.1818181818181819</v>
      </c>
      <c r="R24" s="18">
        <f>20.03*200/220</f>
        <v>18.209090909090911</v>
      </c>
      <c r="S24" s="28"/>
    </row>
    <row r="25" spans="1:19" ht="18" customHeight="1" x14ac:dyDescent="0.25">
      <c r="A25" s="16">
        <v>289</v>
      </c>
      <c r="B25" s="16" t="s">
        <v>37</v>
      </c>
      <c r="C25" s="33" t="s">
        <v>50</v>
      </c>
      <c r="D25" s="16">
        <v>240</v>
      </c>
      <c r="E25" s="18">
        <v>58.86</v>
      </c>
      <c r="F25" s="18">
        <v>19.3</v>
      </c>
      <c r="G25" s="18">
        <v>24.5</v>
      </c>
      <c r="H25" s="18">
        <v>25.2</v>
      </c>
      <c r="I25" s="18">
        <v>399.1</v>
      </c>
      <c r="J25" s="34"/>
      <c r="K25" s="18">
        <v>50.5</v>
      </c>
      <c r="L25" s="18">
        <v>53.3</v>
      </c>
      <c r="M25" s="18">
        <v>148.4</v>
      </c>
      <c r="N25" s="18">
        <v>2.6</v>
      </c>
      <c r="O25" s="19">
        <v>0</v>
      </c>
      <c r="P25" s="18">
        <v>0.3</v>
      </c>
      <c r="Q25" s="18">
        <v>5.8</v>
      </c>
      <c r="R25" s="18">
        <v>15.5</v>
      </c>
      <c r="S25" s="15"/>
    </row>
    <row r="26" spans="1:19" ht="18" customHeight="1" x14ac:dyDescent="0.25">
      <c r="A26" s="16">
        <v>349</v>
      </c>
      <c r="B26" s="16" t="s">
        <v>39</v>
      </c>
      <c r="C26" s="33" t="s">
        <v>51</v>
      </c>
      <c r="D26" s="9">
        <v>200</v>
      </c>
      <c r="E26" s="16">
        <v>7.02</v>
      </c>
      <c r="F26" s="18">
        <v>0.6</v>
      </c>
      <c r="G26" s="18">
        <v>0.09</v>
      </c>
      <c r="H26" s="16">
        <v>32.01</v>
      </c>
      <c r="I26" s="18">
        <v>132.80000000000001</v>
      </c>
      <c r="J26" s="17"/>
      <c r="K26" s="18">
        <v>32.479999999999997</v>
      </c>
      <c r="L26" s="18">
        <v>17.46</v>
      </c>
      <c r="M26" s="18">
        <v>23.44</v>
      </c>
      <c r="N26" s="18">
        <v>0.7</v>
      </c>
      <c r="O26" s="19">
        <v>0</v>
      </c>
      <c r="P26" s="18">
        <v>0.02</v>
      </c>
      <c r="Q26" s="18">
        <v>0.26</v>
      </c>
      <c r="R26" s="18">
        <v>0.73</v>
      </c>
      <c r="S26" s="15"/>
    </row>
    <row r="27" spans="1:19" ht="18" customHeight="1" x14ac:dyDescent="0.25">
      <c r="A27" s="16"/>
      <c r="B27" s="16" t="s">
        <v>41</v>
      </c>
      <c r="C27" s="33" t="s">
        <v>52</v>
      </c>
      <c r="D27" s="16">
        <v>30</v>
      </c>
      <c r="E27" s="18">
        <v>1.99</v>
      </c>
      <c r="F27" s="18">
        <v>1.68</v>
      </c>
      <c r="G27" s="18">
        <v>0.33</v>
      </c>
      <c r="H27" s="16">
        <v>14.82</v>
      </c>
      <c r="I27" s="18">
        <v>68.97</v>
      </c>
      <c r="J27" s="17"/>
      <c r="K27" s="18">
        <v>6.9</v>
      </c>
      <c r="L27" s="18">
        <v>7.5</v>
      </c>
      <c r="M27" s="18">
        <v>31.8</v>
      </c>
      <c r="N27" s="18">
        <v>0.93</v>
      </c>
      <c r="O27" s="19">
        <v>0</v>
      </c>
      <c r="P27" s="19">
        <v>0.03</v>
      </c>
      <c r="Q27" s="35">
        <v>0</v>
      </c>
      <c r="R27" s="18">
        <v>0</v>
      </c>
      <c r="S27" s="15"/>
    </row>
    <row r="28" spans="1:19" ht="18" customHeight="1" x14ac:dyDescent="0.25">
      <c r="A28" s="16"/>
      <c r="B28" s="16" t="s">
        <v>43</v>
      </c>
      <c r="C28" s="23" t="s">
        <v>53</v>
      </c>
      <c r="D28" s="36">
        <v>30</v>
      </c>
      <c r="E28" s="14">
        <v>2.4</v>
      </c>
      <c r="F28" s="14">
        <v>2.37</v>
      </c>
      <c r="G28" s="14">
        <v>0.3</v>
      </c>
      <c r="H28" s="9">
        <v>14.49</v>
      </c>
      <c r="I28" s="14">
        <v>70.14</v>
      </c>
      <c r="J28" s="23"/>
      <c r="K28" s="14">
        <v>6.9</v>
      </c>
      <c r="L28" s="14">
        <v>9.9</v>
      </c>
      <c r="M28" s="14">
        <v>26.1</v>
      </c>
      <c r="N28" s="14">
        <v>0.33</v>
      </c>
      <c r="O28" s="21">
        <v>0</v>
      </c>
      <c r="P28" s="21">
        <v>0.03</v>
      </c>
      <c r="Q28" s="24">
        <v>0</v>
      </c>
      <c r="R28" s="14">
        <v>0</v>
      </c>
      <c r="S28" s="15"/>
    </row>
    <row r="29" spans="1:19" ht="18" customHeight="1" x14ac:dyDescent="0.25">
      <c r="A29" s="112" t="s">
        <v>45</v>
      </c>
      <c r="B29" s="113"/>
      <c r="C29" s="114"/>
      <c r="D29" s="37">
        <v>788</v>
      </c>
      <c r="E29" s="38">
        <f t="shared" ref="E29:R29" si="1">SUM(E23:E28)</f>
        <v>119.4</v>
      </c>
      <c r="F29" s="38">
        <f t="shared" si="1"/>
        <v>32.851818181818182</v>
      </c>
      <c r="G29" s="38">
        <f t="shared" si="1"/>
        <v>31.067272727272726</v>
      </c>
      <c r="H29" s="38">
        <f t="shared" si="1"/>
        <v>109.37090909090908</v>
      </c>
      <c r="I29" s="38">
        <f t="shared" si="1"/>
        <v>851.06454545454551</v>
      </c>
      <c r="J29" s="37">
        <f t="shared" si="1"/>
        <v>0</v>
      </c>
      <c r="K29" s="38">
        <f t="shared" si="1"/>
        <v>165.31636363636366</v>
      </c>
      <c r="L29" s="38">
        <f t="shared" si="1"/>
        <v>124.25090909090909</v>
      </c>
      <c r="M29" s="38">
        <f t="shared" si="1"/>
        <v>288.01272727272732</v>
      </c>
      <c r="N29" s="38">
        <f t="shared" si="1"/>
        <v>6.2945454545454549</v>
      </c>
      <c r="O29" s="38">
        <f t="shared" si="1"/>
        <v>0.72727272727272729</v>
      </c>
      <c r="P29" s="38">
        <f t="shared" si="1"/>
        <v>8.9981818181818181</v>
      </c>
      <c r="Q29" s="37">
        <f t="shared" si="1"/>
        <v>7.2418181818181813</v>
      </c>
      <c r="R29" s="38">
        <f t="shared" si="1"/>
        <v>44.939090909090908</v>
      </c>
    </row>
    <row r="30" spans="1:19" ht="18" customHeight="1" x14ac:dyDescent="0.25">
      <c r="A30" s="118" t="s">
        <v>54</v>
      </c>
      <c r="B30" s="119"/>
      <c r="C30" s="119"/>
      <c r="D30" s="120"/>
      <c r="E30" s="39">
        <f>E19+E29</f>
        <v>206.99</v>
      </c>
      <c r="F30" s="39">
        <f>F19+F29</f>
        <v>50.661818181818177</v>
      </c>
      <c r="G30" s="39">
        <f>G19+G29</f>
        <v>55.007272727272721</v>
      </c>
      <c r="H30" s="39">
        <f>H19+H29</f>
        <v>203.78090909090906</v>
      </c>
      <c r="I30" s="39">
        <f>I19+I29</f>
        <v>1522.4345454545455</v>
      </c>
      <c r="J30" s="34"/>
      <c r="K30" s="39">
        <f t="shared" ref="K30:R30" si="2">K19+K29</f>
        <v>638.46636363636367</v>
      </c>
      <c r="L30" s="39">
        <f t="shared" si="2"/>
        <v>207.12090909090909</v>
      </c>
      <c r="M30" s="39">
        <f t="shared" si="2"/>
        <v>721.92272727272734</v>
      </c>
      <c r="N30" s="39">
        <f t="shared" si="2"/>
        <v>9.8245454545454542</v>
      </c>
      <c r="O30" s="39">
        <f t="shared" si="2"/>
        <v>129.43727272727273</v>
      </c>
      <c r="P30" s="39">
        <f t="shared" si="2"/>
        <v>9.3481818181818177</v>
      </c>
      <c r="Q30" s="39">
        <f t="shared" si="2"/>
        <v>9.1818181818181817</v>
      </c>
      <c r="R30" s="39">
        <f t="shared" si="2"/>
        <v>47.449090909090906</v>
      </c>
    </row>
    <row r="31" spans="1:19" ht="18" customHeight="1" x14ac:dyDescent="0.25">
      <c r="A31" s="40"/>
      <c r="B31" s="40"/>
      <c r="C31" s="40"/>
      <c r="D31" s="40"/>
      <c r="E31" s="41"/>
      <c r="F31" s="41"/>
      <c r="G31" s="41"/>
      <c r="H31" s="41"/>
      <c r="I31" s="41"/>
      <c r="J31" s="42"/>
      <c r="K31" s="41"/>
      <c r="L31" s="41"/>
      <c r="M31" s="41"/>
      <c r="N31" s="41"/>
      <c r="O31" s="41"/>
      <c r="P31" s="41"/>
      <c r="Q31" s="41"/>
      <c r="R31" s="41"/>
    </row>
    <row r="32" spans="1:19" ht="18" customHeight="1" x14ac:dyDescent="0.25">
      <c r="A32" s="40"/>
      <c r="B32" s="40"/>
      <c r="C32" s="40"/>
      <c r="D32" s="40"/>
      <c r="E32" s="41"/>
      <c r="F32" s="41"/>
      <c r="G32" s="41"/>
      <c r="H32" s="41"/>
      <c r="I32" s="41"/>
      <c r="J32" s="42"/>
      <c r="K32" s="41"/>
      <c r="L32" s="41"/>
      <c r="M32" s="41"/>
      <c r="N32" s="41"/>
      <c r="O32" s="41"/>
      <c r="P32" s="41"/>
      <c r="Q32" s="41"/>
      <c r="R32" s="41"/>
    </row>
    <row r="33" spans="1:35" ht="15" customHeight="1" x14ac:dyDescent="0.25">
      <c r="A33" s="40"/>
      <c r="B33" s="40"/>
      <c r="C33" s="40"/>
      <c r="D33" s="40"/>
      <c r="E33" s="41"/>
      <c r="F33" s="43"/>
      <c r="G33" s="43"/>
      <c r="H33" s="43"/>
      <c r="I33" s="43"/>
      <c r="J33" s="44"/>
      <c r="K33" s="43"/>
      <c r="L33" s="43"/>
      <c r="M33" s="43"/>
      <c r="N33" s="43"/>
      <c r="O33" s="43"/>
      <c r="P33" s="43"/>
      <c r="Q33" s="43"/>
      <c r="R33" s="43"/>
    </row>
    <row r="34" spans="1:35" ht="18" customHeight="1" x14ac:dyDescent="0.25">
      <c r="A34" s="87" t="s">
        <v>0</v>
      </c>
      <c r="B34" s="87"/>
      <c r="C34" s="87"/>
      <c r="D34" s="40"/>
      <c r="E34" s="41"/>
      <c r="F34" s="41"/>
      <c r="G34" s="41"/>
      <c r="H34" s="41"/>
      <c r="I34" s="115" t="s">
        <v>55</v>
      </c>
      <c r="J34" s="115"/>
      <c r="K34" s="115"/>
      <c r="L34" s="115"/>
      <c r="M34" s="115"/>
      <c r="N34" s="115"/>
      <c r="O34" s="115"/>
      <c r="P34" s="115"/>
      <c r="Q34" s="115"/>
      <c r="R34" s="115"/>
    </row>
    <row r="35" spans="1:35" ht="15" customHeight="1" x14ac:dyDescent="0.25">
      <c r="A35" s="88" t="s">
        <v>2</v>
      </c>
      <c r="B35" s="88"/>
      <c r="C35" s="88"/>
      <c r="D35" s="40"/>
      <c r="E35" s="41"/>
      <c r="F35" s="41"/>
      <c r="G35" s="116" t="s">
        <v>56</v>
      </c>
      <c r="H35" s="116"/>
      <c r="I35" s="116"/>
      <c r="J35" s="116"/>
      <c r="K35" s="116"/>
      <c r="L35" s="116"/>
      <c r="M35" s="116"/>
      <c r="N35" s="116"/>
      <c r="O35" s="116"/>
      <c r="P35" s="116"/>
      <c r="Q35" s="116"/>
      <c r="R35" s="116"/>
    </row>
    <row r="36" spans="1:35" ht="15" customHeight="1" x14ac:dyDescent="0.25">
      <c r="A36" s="93" t="s">
        <v>57</v>
      </c>
      <c r="B36" s="93"/>
      <c r="C36" s="93"/>
      <c r="D36" s="40"/>
      <c r="E36" s="41"/>
      <c r="F36" s="41"/>
      <c r="G36" s="41"/>
      <c r="H36" s="41"/>
      <c r="I36" s="116" t="s">
        <v>58</v>
      </c>
      <c r="J36" s="116"/>
      <c r="K36" s="116"/>
      <c r="L36" s="116"/>
      <c r="M36" s="116"/>
      <c r="N36" s="116"/>
      <c r="O36" s="116"/>
      <c r="P36" s="116"/>
      <c r="Q36" s="116"/>
      <c r="R36" s="116"/>
    </row>
    <row r="37" spans="1:35" ht="15" customHeight="1" x14ac:dyDescent="0.25">
      <c r="A37" s="95" t="s">
        <v>6</v>
      </c>
      <c r="B37" s="95"/>
      <c r="C37" s="95"/>
      <c r="D37" s="40"/>
      <c r="E37" s="41"/>
      <c r="F37" s="41"/>
      <c r="G37" s="41"/>
      <c r="H37" s="41"/>
      <c r="I37" s="117" t="s">
        <v>59</v>
      </c>
      <c r="J37" s="117"/>
      <c r="K37" s="117"/>
      <c r="L37" s="117"/>
      <c r="M37" s="117"/>
      <c r="N37" s="117"/>
      <c r="O37" s="117"/>
      <c r="P37" s="117"/>
      <c r="Q37" s="117"/>
      <c r="R37" s="117"/>
    </row>
    <row r="38" spans="1:35" ht="18.75" customHeight="1" x14ac:dyDescent="0.25">
      <c r="A38" s="92" t="s">
        <v>8</v>
      </c>
      <c r="B38" s="92"/>
      <c r="C38" s="92"/>
      <c r="D38" s="92"/>
      <c r="E38" s="92"/>
      <c r="F38" s="92"/>
      <c r="G38" s="92"/>
      <c r="H38" s="92"/>
      <c r="I38" s="92"/>
      <c r="J38" s="92"/>
      <c r="K38" s="92"/>
      <c r="L38" s="92"/>
      <c r="M38" s="92"/>
      <c r="N38" s="92"/>
      <c r="O38" s="92"/>
      <c r="P38" s="92"/>
      <c r="Q38" s="92"/>
      <c r="R38" s="92"/>
    </row>
    <row r="39" spans="1:35" ht="15" customHeight="1" x14ac:dyDescent="0.25">
      <c r="A39" s="96" t="s">
        <v>9</v>
      </c>
      <c r="B39" s="96"/>
      <c r="C39" s="96"/>
      <c r="D39" s="96"/>
      <c r="E39" s="96"/>
      <c r="F39" s="96"/>
      <c r="G39" s="96"/>
      <c r="H39" s="96"/>
      <c r="I39" s="96"/>
      <c r="J39" s="96"/>
      <c r="K39" s="96"/>
      <c r="L39" s="96"/>
      <c r="M39" s="96"/>
      <c r="N39" s="96"/>
      <c r="O39" s="96"/>
      <c r="P39" s="96"/>
      <c r="Q39" s="96"/>
      <c r="R39" s="96"/>
    </row>
    <row r="40" spans="1:35" ht="15" customHeight="1" x14ac:dyDescent="0.25">
      <c r="A40" s="97" t="s">
        <v>10</v>
      </c>
      <c r="B40" s="97"/>
      <c r="C40" s="97"/>
      <c r="D40" s="97"/>
      <c r="E40" s="97"/>
      <c r="F40" s="97"/>
      <c r="G40" s="97"/>
      <c r="H40" s="97"/>
      <c r="I40" s="97"/>
      <c r="J40" s="97"/>
      <c r="K40" s="97"/>
      <c r="L40" s="97"/>
      <c r="M40" s="97"/>
      <c r="N40" s="97"/>
      <c r="O40" s="97"/>
      <c r="P40" s="97"/>
      <c r="Q40" s="97"/>
      <c r="R40" s="97"/>
    </row>
    <row r="41" spans="1:35" ht="18" customHeight="1" x14ac:dyDescent="0.25">
      <c r="A41" s="121" t="s">
        <v>60</v>
      </c>
      <c r="B41" s="122"/>
      <c r="C41" s="122"/>
      <c r="D41" s="122"/>
      <c r="E41" s="122"/>
      <c r="F41" s="122"/>
      <c r="G41" s="122"/>
      <c r="H41" s="122"/>
      <c r="I41" s="122"/>
      <c r="J41" s="122"/>
      <c r="K41" s="122"/>
      <c r="L41" s="122"/>
      <c r="M41" s="122"/>
      <c r="N41" s="122"/>
      <c r="O41" s="122"/>
      <c r="P41" s="122"/>
      <c r="Q41" s="122"/>
      <c r="R41" s="123"/>
      <c r="S41" s="45"/>
      <c r="T41" s="45"/>
      <c r="U41" s="45"/>
      <c r="V41" s="45"/>
      <c r="W41" s="45"/>
      <c r="X41" s="45"/>
      <c r="Y41" s="45"/>
      <c r="Z41" s="45"/>
      <c r="AA41" s="45"/>
      <c r="AB41" s="45"/>
      <c r="AC41" s="45"/>
      <c r="AD41" s="45"/>
      <c r="AE41" s="45"/>
      <c r="AF41" s="45"/>
      <c r="AG41" s="45"/>
      <c r="AH41" s="45"/>
      <c r="AI41" s="45"/>
    </row>
    <row r="42" spans="1:35" ht="18" customHeight="1" x14ac:dyDescent="0.25">
      <c r="A42" s="106" t="s">
        <v>12</v>
      </c>
      <c r="B42" s="107"/>
      <c r="C42" s="107"/>
      <c r="D42" s="107"/>
      <c r="E42" s="107"/>
      <c r="F42" s="107"/>
      <c r="G42" s="107"/>
      <c r="H42" s="107"/>
      <c r="I42" s="107"/>
      <c r="J42" s="107"/>
      <c r="K42" s="107"/>
      <c r="L42" s="107"/>
      <c r="M42" s="107"/>
      <c r="N42" s="107"/>
      <c r="O42" s="107"/>
      <c r="P42" s="107"/>
      <c r="Q42" s="107"/>
      <c r="R42" s="108"/>
      <c r="S42" s="45"/>
      <c r="T42" s="45"/>
      <c r="U42" s="45"/>
      <c r="V42" s="45"/>
      <c r="W42" s="45"/>
      <c r="X42" s="45"/>
      <c r="Y42" s="45"/>
      <c r="Z42" s="45"/>
      <c r="AA42" s="45"/>
      <c r="AB42" s="45"/>
      <c r="AC42" s="45"/>
      <c r="AD42" s="45"/>
      <c r="AE42" s="45"/>
      <c r="AF42" s="45"/>
      <c r="AG42" s="45"/>
      <c r="AH42" s="45"/>
      <c r="AI42" s="45"/>
    </row>
    <row r="43" spans="1:35" ht="18" customHeight="1" x14ac:dyDescent="0.25">
      <c r="A43" s="98" t="s">
        <v>13</v>
      </c>
      <c r="B43" s="100" t="s">
        <v>14</v>
      </c>
      <c r="C43" s="98" t="s">
        <v>15</v>
      </c>
      <c r="D43" s="100" t="s">
        <v>61</v>
      </c>
      <c r="E43" s="100" t="s">
        <v>17</v>
      </c>
      <c r="F43" s="98" t="s">
        <v>18</v>
      </c>
      <c r="G43" s="98" t="s">
        <v>19</v>
      </c>
      <c r="H43" s="98" t="s">
        <v>20</v>
      </c>
      <c r="I43" s="100" t="s">
        <v>21</v>
      </c>
      <c r="J43" s="6"/>
      <c r="K43" s="7" t="s">
        <v>22</v>
      </c>
      <c r="L43" s="7"/>
      <c r="M43" s="7"/>
      <c r="N43" s="7"/>
      <c r="O43" s="100" t="s">
        <v>23</v>
      </c>
      <c r="P43" s="104"/>
      <c r="Q43" s="104"/>
      <c r="R43" s="105"/>
      <c r="S43" s="45"/>
      <c r="T43" s="45"/>
      <c r="U43" s="45"/>
      <c r="V43" s="45"/>
      <c r="W43" s="45"/>
      <c r="X43" s="45"/>
      <c r="Y43" s="45"/>
      <c r="Z43" s="45"/>
      <c r="AA43" s="45"/>
      <c r="AB43" s="45"/>
      <c r="AC43" s="45"/>
      <c r="AD43" s="45"/>
      <c r="AE43" s="45"/>
      <c r="AF43" s="45"/>
      <c r="AG43" s="45"/>
      <c r="AH43" s="45"/>
      <c r="AI43" s="45"/>
    </row>
    <row r="44" spans="1:35" ht="15" customHeight="1" x14ac:dyDescent="0.25">
      <c r="A44" s="99"/>
      <c r="B44" s="101"/>
      <c r="C44" s="99"/>
      <c r="D44" s="101"/>
      <c r="E44" s="101"/>
      <c r="F44" s="99"/>
      <c r="G44" s="99"/>
      <c r="H44" s="99"/>
      <c r="I44" s="101"/>
      <c r="J44" s="6"/>
      <c r="K44" s="5" t="s">
        <v>24</v>
      </c>
      <c r="L44" s="8" t="s">
        <v>25</v>
      </c>
      <c r="M44" s="8" t="s">
        <v>26</v>
      </c>
      <c r="N44" s="8" t="s">
        <v>27</v>
      </c>
      <c r="O44" s="8" t="s">
        <v>28</v>
      </c>
      <c r="P44" s="8" t="s">
        <v>29</v>
      </c>
      <c r="Q44" s="8" t="s">
        <v>30</v>
      </c>
      <c r="R44" s="8" t="s">
        <v>31</v>
      </c>
      <c r="S44" s="45"/>
      <c r="T44" s="45"/>
      <c r="U44" s="45"/>
      <c r="V44" s="45"/>
      <c r="W44" s="45"/>
      <c r="X44" s="45"/>
      <c r="Y44" s="45"/>
      <c r="Z44" s="45"/>
      <c r="AA44" s="45"/>
      <c r="AB44" s="45"/>
      <c r="AC44" s="45"/>
      <c r="AD44" s="45"/>
      <c r="AE44" s="45"/>
      <c r="AF44" s="45"/>
      <c r="AG44" s="45"/>
      <c r="AH44" s="45"/>
      <c r="AI44" s="45"/>
    </row>
    <row r="45" spans="1:35" ht="18.75" customHeight="1" x14ac:dyDescent="0.25">
      <c r="A45" s="46">
        <v>71</v>
      </c>
      <c r="B45" s="29" t="s">
        <v>32</v>
      </c>
      <c r="C45" s="30" t="s">
        <v>47</v>
      </c>
      <c r="D45" s="29">
        <v>60</v>
      </c>
      <c r="E45" s="47">
        <v>16.28</v>
      </c>
      <c r="F45" s="48">
        <v>0.7</v>
      </c>
      <c r="G45" s="48">
        <v>0.1</v>
      </c>
      <c r="H45" s="48">
        <v>2.8</v>
      </c>
      <c r="I45" s="47">
        <v>15.6</v>
      </c>
      <c r="J45" s="34"/>
      <c r="K45" s="47">
        <v>8.4</v>
      </c>
      <c r="L45" s="18">
        <v>12</v>
      </c>
      <c r="M45" s="19">
        <v>0</v>
      </c>
      <c r="N45" s="18">
        <v>0.5</v>
      </c>
      <c r="O45" s="19">
        <v>0</v>
      </c>
      <c r="P45" s="19">
        <v>0</v>
      </c>
      <c r="Q45" s="19">
        <v>0</v>
      </c>
      <c r="R45" s="18">
        <v>10.5</v>
      </c>
      <c r="S45" s="45"/>
      <c r="T45" s="45"/>
      <c r="U45" s="45"/>
      <c r="V45" s="45"/>
      <c r="W45" s="45"/>
      <c r="X45" s="45"/>
      <c r="Y45" s="45"/>
      <c r="Z45" s="45"/>
      <c r="AA45" s="45"/>
      <c r="AB45" s="45"/>
      <c r="AC45" s="45"/>
      <c r="AD45" s="45"/>
      <c r="AE45" s="45"/>
      <c r="AF45" s="45"/>
      <c r="AG45" s="45"/>
      <c r="AH45" s="45"/>
      <c r="AI45" s="45"/>
    </row>
    <row r="46" spans="1:35" ht="18.75" customHeight="1" x14ac:dyDescent="0.25">
      <c r="A46" s="29">
        <v>291</v>
      </c>
      <c r="B46" s="29" t="s">
        <v>35</v>
      </c>
      <c r="C46" s="49" t="s">
        <v>62</v>
      </c>
      <c r="D46" s="16">
        <v>240</v>
      </c>
      <c r="E46" s="18">
        <v>56.73</v>
      </c>
      <c r="F46" s="18">
        <v>28.8</v>
      </c>
      <c r="G46" s="18">
        <v>36.700000000000003</v>
      </c>
      <c r="H46" s="18">
        <v>46.6</v>
      </c>
      <c r="I46" s="18">
        <v>632.20000000000005</v>
      </c>
      <c r="J46" s="18"/>
      <c r="K46" s="18">
        <v>62.3</v>
      </c>
      <c r="L46" s="18">
        <v>65.5</v>
      </c>
      <c r="M46" s="18">
        <v>275.3</v>
      </c>
      <c r="N46" s="18">
        <v>3.1</v>
      </c>
      <c r="O46" s="18">
        <v>66.3</v>
      </c>
      <c r="P46" s="18">
        <v>0</v>
      </c>
      <c r="Q46" s="18">
        <v>0</v>
      </c>
      <c r="R46" s="18">
        <v>1.4</v>
      </c>
      <c r="S46" s="45"/>
      <c r="T46" s="45"/>
      <c r="U46" s="45"/>
      <c r="V46" s="45"/>
      <c r="W46" s="45"/>
      <c r="X46" s="45"/>
      <c r="Y46" s="45"/>
      <c r="Z46" s="45"/>
      <c r="AA46" s="45"/>
      <c r="AB46" s="45"/>
      <c r="AC46" s="45"/>
      <c r="AD46" s="45"/>
      <c r="AE46" s="45"/>
      <c r="AF46" s="45"/>
      <c r="AG46" s="45"/>
      <c r="AH46" s="45"/>
      <c r="AI46" s="45"/>
    </row>
    <row r="47" spans="1:35" ht="18.75" customHeight="1" x14ac:dyDescent="0.25">
      <c r="A47" s="16"/>
      <c r="B47" s="16" t="s">
        <v>37</v>
      </c>
      <c r="C47" s="23" t="s">
        <v>63</v>
      </c>
      <c r="D47" s="9">
        <v>40</v>
      </c>
      <c r="E47" s="14">
        <v>3.2</v>
      </c>
      <c r="F47" s="14">
        <v>3.16</v>
      </c>
      <c r="G47" s="14">
        <v>0.4</v>
      </c>
      <c r="H47" s="14">
        <v>19.32</v>
      </c>
      <c r="I47" s="14">
        <v>93.52</v>
      </c>
      <c r="J47" s="22"/>
      <c r="K47" s="14">
        <v>9.1999999999999993</v>
      </c>
      <c r="L47" s="14">
        <v>13.2</v>
      </c>
      <c r="M47" s="14">
        <v>34.799999999999997</v>
      </c>
      <c r="N47" s="14">
        <v>0.44</v>
      </c>
      <c r="O47" s="21">
        <v>0</v>
      </c>
      <c r="P47" s="14">
        <v>0.04</v>
      </c>
      <c r="Q47" s="14">
        <v>0.09</v>
      </c>
      <c r="R47" s="14">
        <v>0.1</v>
      </c>
      <c r="S47" s="45"/>
      <c r="T47" s="45"/>
      <c r="U47" s="45"/>
      <c r="V47" s="45"/>
      <c r="W47" s="45"/>
      <c r="X47" s="45"/>
      <c r="Y47" s="45"/>
      <c r="Z47" s="45"/>
      <c r="AA47" s="45"/>
      <c r="AB47" s="45"/>
      <c r="AC47" s="45"/>
      <c r="AD47" s="45"/>
      <c r="AE47" s="45"/>
      <c r="AF47" s="45"/>
      <c r="AG47" s="45"/>
      <c r="AH47" s="45"/>
      <c r="AI47" s="45"/>
    </row>
    <row r="48" spans="1:35" ht="18" customHeight="1" x14ac:dyDescent="0.25">
      <c r="A48" s="16">
        <v>376</v>
      </c>
      <c r="B48" s="16" t="s">
        <v>39</v>
      </c>
      <c r="C48" s="17" t="s">
        <v>64</v>
      </c>
      <c r="D48" s="16">
        <v>200</v>
      </c>
      <c r="E48" s="18">
        <v>1.89</v>
      </c>
      <c r="F48" s="18">
        <v>0.1</v>
      </c>
      <c r="G48" s="16">
        <v>0</v>
      </c>
      <c r="H48" s="18">
        <v>15</v>
      </c>
      <c r="I48" s="18">
        <v>60</v>
      </c>
      <c r="J48" s="17"/>
      <c r="K48" s="18">
        <v>5</v>
      </c>
      <c r="L48" s="19">
        <v>0</v>
      </c>
      <c r="M48" s="19">
        <v>0</v>
      </c>
      <c r="N48" s="18">
        <v>2</v>
      </c>
      <c r="O48" s="19">
        <v>0</v>
      </c>
      <c r="P48" s="19">
        <v>0</v>
      </c>
      <c r="Q48" s="18">
        <v>0</v>
      </c>
      <c r="R48" s="19">
        <v>0</v>
      </c>
      <c r="S48" s="45"/>
      <c r="T48" s="45"/>
      <c r="U48" s="45"/>
      <c r="V48" s="45"/>
      <c r="W48" s="45"/>
      <c r="X48" s="45"/>
      <c r="Y48" s="45"/>
      <c r="Z48" s="45"/>
      <c r="AA48" s="45"/>
      <c r="AB48" s="45"/>
      <c r="AC48" s="45"/>
      <c r="AD48" s="45"/>
      <c r="AE48" s="45"/>
      <c r="AF48" s="45"/>
      <c r="AG48" s="45"/>
      <c r="AH48" s="45"/>
      <c r="AI48" s="45"/>
    </row>
    <row r="49" spans="1:35" ht="18" customHeight="1" x14ac:dyDescent="0.25">
      <c r="A49" s="16">
        <v>386</v>
      </c>
      <c r="B49" s="16" t="s">
        <v>41</v>
      </c>
      <c r="C49" s="17" t="s">
        <v>65</v>
      </c>
      <c r="D49" s="16">
        <v>100</v>
      </c>
      <c r="E49" s="18">
        <v>13.39</v>
      </c>
      <c r="F49" s="18">
        <v>2.7</v>
      </c>
      <c r="G49" s="18">
        <v>2.5</v>
      </c>
      <c r="H49" s="18">
        <v>10.8</v>
      </c>
      <c r="I49" s="18">
        <v>79</v>
      </c>
      <c r="J49" s="17"/>
      <c r="K49" s="18">
        <v>121</v>
      </c>
      <c r="L49" s="18">
        <v>15</v>
      </c>
      <c r="M49" s="18">
        <v>94</v>
      </c>
      <c r="N49" s="18">
        <v>0.1</v>
      </c>
      <c r="O49" s="18">
        <v>20</v>
      </c>
      <c r="P49" s="18">
        <v>4.4999999999999998E-2</v>
      </c>
      <c r="Q49" s="18">
        <v>0.1</v>
      </c>
      <c r="R49" s="18">
        <v>0.9</v>
      </c>
      <c r="S49" s="15"/>
    </row>
    <row r="50" spans="1:35" ht="18" customHeight="1" x14ac:dyDescent="0.25">
      <c r="A50" s="112" t="s">
        <v>45</v>
      </c>
      <c r="B50" s="113"/>
      <c r="C50" s="114"/>
      <c r="D50" s="50">
        <v>600</v>
      </c>
      <c r="E50" s="39">
        <f>SUM(E45:E49)</f>
        <v>91.49</v>
      </c>
      <c r="F50" s="39">
        <f t="shared" ref="F50:R50" si="3">SUM(F45:F48)</f>
        <v>32.76</v>
      </c>
      <c r="G50" s="39">
        <f t="shared" si="3"/>
        <v>37.200000000000003</v>
      </c>
      <c r="H50" s="39">
        <f t="shared" si="3"/>
        <v>83.72</v>
      </c>
      <c r="I50" s="39">
        <f t="shared" si="3"/>
        <v>801.32</v>
      </c>
      <c r="J50" s="8">
        <f t="shared" si="3"/>
        <v>0</v>
      </c>
      <c r="K50" s="39">
        <f t="shared" si="3"/>
        <v>84.9</v>
      </c>
      <c r="L50" s="39">
        <f t="shared" si="3"/>
        <v>90.7</v>
      </c>
      <c r="M50" s="39">
        <f t="shared" si="3"/>
        <v>310.10000000000002</v>
      </c>
      <c r="N50" s="39">
        <f t="shared" si="3"/>
        <v>6.04</v>
      </c>
      <c r="O50" s="39">
        <f t="shared" si="3"/>
        <v>66.3</v>
      </c>
      <c r="P50" s="39">
        <f t="shared" si="3"/>
        <v>0.04</v>
      </c>
      <c r="Q50" s="39">
        <f t="shared" si="3"/>
        <v>0.09</v>
      </c>
      <c r="R50" s="39">
        <f t="shared" si="3"/>
        <v>12</v>
      </c>
      <c r="S50" s="45"/>
      <c r="T50" s="45"/>
      <c r="U50" s="45"/>
      <c r="V50" s="45"/>
      <c r="W50" s="45"/>
      <c r="X50" s="45"/>
      <c r="Y50" s="45"/>
      <c r="Z50" s="45"/>
      <c r="AA50" s="45"/>
      <c r="AB50" s="45"/>
      <c r="AC50" s="45"/>
      <c r="AD50" s="45"/>
      <c r="AE50" s="45"/>
      <c r="AF50" s="45"/>
      <c r="AG50" s="45"/>
      <c r="AH50" s="45"/>
      <c r="AI50" s="45"/>
    </row>
    <row r="51" spans="1:35" ht="18" customHeight="1" x14ac:dyDescent="0.25">
      <c r="A51" s="106" t="s">
        <v>46</v>
      </c>
      <c r="B51" s="107"/>
      <c r="C51" s="107"/>
      <c r="D51" s="107"/>
      <c r="E51" s="107"/>
      <c r="F51" s="107"/>
      <c r="G51" s="107"/>
      <c r="H51" s="107"/>
      <c r="I51" s="107"/>
      <c r="J51" s="107"/>
      <c r="K51" s="107"/>
      <c r="L51" s="107"/>
      <c r="M51" s="107"/>
      <c r="N51" s="107"/>
      <c r="O51" s="107"/>
      <c r="P51" s="107"/>
      <c r="Q51" s="107"/>
      <c r="R51" s="108"/>
    </row>
    <row r="52" spans="1:35" ht="18" customHeight="1" x14ac:dyDescent="0.25">
      <c r="A52" s="98" t="s">
        <v>13</v>
      </c>
      <c r="B52" s="100" t="s">
        <v>14</v>
      </c>
      <c r="C52" s="98" t="s">
        <v>15</v>
      </c>
      <c r="D52" s="100" t="s">
        <v>16</v>
      </c>
      <c r="E52" s="100" t="s">
        <v>17</v>
      </c>
      <c r="F52" s="98" t="s">
        <v>18</v>
      </c>
      <c r="G52" s="98" t="s">
        <v>19</v>
      </c>
      <c r="H52" s="98" t="s">
        <v>20</v>
      </c>
      <c r="I52" s="100" t="s">
        <v>21</v>
      </c>
      <c r="J52" s="6"/>
      <c r="K52" s="7" t="s">
        <v>22</v>
      </c>
      <c r="L52" s="7"/>
      <c r="M52" s="7"/>
      <c r="N52" s="7"/>
      <c r="O52" s="100" t="s">
        <v>23</v>
      </c>
      <c r="P52" s="104"/>
      <c r="Q52" s="104"/>
      <c r="R52" s="105"/>
    </row>
    <row r="53" spans="1:35" ht="15" customHeight="1" x14ac:dyDescent="0.25">
      <c r="A53" s="99"/>
      <c r="B53" s="101"/>
      <c r="C53" s="99"/>
      <c r="D53" s="101"/>
      <c r="E53" s="101"/>
      <c r="F53" s="99"/>
      <c r="G53" s="99"/>
      <c r="H53" s="99"/>
      <c r="I53" s="101"/>
      <c r="J53" s="6"/>
      <c r="K53" s="5" t="s">
        <v>24</v>
      </c>
      <c r="L53" s="8" t="s">
        <v>25</v>
      </c>
      <c r="M53" s="8" t="s">
        <v>26</v>
      </c>
      <c r="N53" s="8" t="s">
        <v>27</v>
      </c>
      <c r="O53" s="8" t="s">
        <v>28</v>
      </c>
      <c r="P53" s="8" t="s">
        <v>29</v>
      </c>
      <c r="Q53" s="8" t="s">
        <v>30</v>
      </c>
      <c r="R53" s="8" t="s">
        <v>31</v>
      </c>
    </row>
    <row r="54" spans="1:35" ht="18" customHeight="1" x14ac:dyDescent="0.25">
      <c r="A54" s="46">
        <v>71</v>
      </c>
      <c r="B54" s="29" t="s">
        <v>32</v>
      </c>
      <c r="C54" s="30" t="s">
        <v>66</v>
      </c>
      <c r="D54" s="29">
        <v>60</v>
      </c>
      <c r="E54" s="47">
        <v>9.4700000000000006</v>
      </c>
      <c r="F54" s="48">
        <v>0.5</v>
      </c>
      <c r="G54" s="51">
        <v>0</v>
      </c>
      <c r="H54" s="48">
        <v>2</v>
      </c>
      <c r="I54" s="47">
        <v>9.6</v>
      </c>
      <c r="J54" s="17"/>
      <c r="K54" s="47">
        <v>13.8</v>
      </c>
      <c r="L54" s="19">
        <v>0</v>
      </c>
      <c r="M54" s="16">
        <v>0</v>
      </c>
      <c r="N54" s="18">
        <v>0.3</v>
      </c>
      <c r="O54" s="16">
        <v>0</v>
      </c>
      <c r="P54" s="16">
        <v>0</v>
      </c>
      <c r="Q54" s="16">
        <v>0</v>
      </c>
      <c r="R54" s="18">
        <v>3</v>
      </c>
    </row>
    <row r="55" spans="1:35" ht="17.25" customHeight="1" x14ac:dyDescent="0.25">
      <c r="A55" s="16">
        <v>82</v>
      </c>
      <c r="B55" s="16" t="s">
        <v>35</v>
      </c>
      <c r="C55" s="17" t="s">
        <v>67</v>
      </c>
      <c r="D55" s="16">
        <v>200</v>
      </c>
      <c r="E55" s="18">
        <v>10.41</v>
      </c>
      <c r="F55" s="18">
        <v>1.8</v>
      </c>
      <c r="G55" s="18">
        <v>4.9000000000000004</v>
      </c>
      <c r="H55" s="18">
        <v>15.2</v>
      </c>
      <c r="I55" s="18">
        <v>112.3</v>
      </c>
      <c r="J55" s="34"/>
      <c r="K55" s="18">
        <v>85.9</v>
      </c>
      <c r="L55" s="18">
        <v>10.6</v>
      </c>
      <c r="M55" s="18">
        <v>21.8</v>
      </c>
      <c r="N55" s="18">
        <v>0.9</v>
      </c>
      <c r="O55" s="18">
        <v>1</v>
      </c>
      <c r="P55" s="18">
        <v>5</v>
      </c>
      <c r="Q55" s="18">
        <v>0.3</v>
      </c>
      <c r="R55" s="18">
        <v>12.9</v>
      </c>
    </row>
    <row r="56" spans="1:35" ht="18" customHeight="1" x14ac:dyDescent="0.25">
      <c r="A56" s="16">
        <v>260</v>
      </c>
      <c r="B56" s="16" t="s">
        <v>37</v>
      </c>
      <c r="C56" s="49" t="s">
        <v>68</v>
      </c>
      <c r="D56" s="16" t="s">
        <v>69</v>
      </c>
      <c r="E56" s="16">
        <v>143.85</v>
      </c>
      <c r="F56" s="18">
        <v>18.510000000000002</v>
      </c>
      <c r="G56" s="18">
        <v>7.71</v>
      </c>
      <c r="H56" s="16">
        <v>4.54</v>
      </c>
      <c r="I56" s="18">
        <v>160.80000000000001</v>
      </c>
      <c r="J56" s="52"/>
      <c r="K56" s="18">
        <v>18.940000000000001</v>
      </c>
      <c r="L56" s="18">
        <v>20.14</v>
      </c>
      <c r="M56" s="18">
        <v>150.68</v>
      </c>
      <c r="N56" s="18">
        <v>1.71</v>
      </c>
      <c r="O56" s="19">
        <v>0</v>
      </c>
      <c r="P56" s="18">
        <v>0.26</v>
      </c>
      <c r="Q56" s="19">
        <v>0</v>
      </c>
      <c r="R56" s="18">
        <v>0.94</v>
      </c>
      <c r="S56" s="15"/>
    </row>
    <row r="57" spans="1:35" ht="18" customHeight="1" x14ac:dyDescent="0.25">
      <c r="A57" s="16">
        <v>309</v>
      </c>
      <c r="B57" s="9" t="s">
        <v>39</v>
      </c>
      <c r="C57" s="53" t="s">
        <v>70</v>
      </c>
      <c r="D57" s="16">
        <v>150</v>
      </c>
      <c r="E57" s="18">
        <v>11.5</v>
      </c>
      <c r="F57" s="16">
        <v>5.52</v>
      </c>
      <c r="G57" s="18">
        <v>4.5</v>
      </c>
      <c r="H57" s="18">
        <v>26.45</v>
      </c>
      <c r="I57" s="18">
        <v>168.45</v>
      </c>
      <c r="J57" s="54"/>
      <c r="K57" s="18">
        <v>4.8600000000000003</v>
      </c>
      <c r="L57" s="18">
        <v>21.12</v>
      </c>
      <c r="M57" s="18">
        <v>37.17</v>
      </c>
      <c r="N57" s="18">
        <v>1.1025</v>
      </c>
      <c r="O57" s="19">
        <v>0</v>
      </c>
      <c r="P57" s="18">
        <v>5.2499999999999998E-2</v>
      </c>
      <c r="Q57" s="18">
        <v>0.78</v>
      </c>
      <c r="R57" s="18">
        <v>0</v>
      </c>
      <c r="S57" s="55"/>
      <c r="T57" s="56"/>
    </row>
    <row r="58" spans="1:35" ht="18" customHeight="1" x14ac:dyDescent="0.25">
      <c r="A58" s="16"/>
      <c r="B58" s="16" t="s">
        <v>41</v>
      </c>
      <c r="C58" s="33" t="s">
        <v>71</v>
      </c>
      <c r="D58" s="16">
        <v>200</v>
      </c>
      <c r="E58" s="18">
        <v>14</v>
      </c>
      <c r="F58" s="18">
        <v>0.2</v>
      </c>
      <c r="G58" s="18">
        <v>0</v>
      </c>
      <c r="H58" s="18">
        <v>3.9</v>
      </c>
      <c r="I58" s="18">
        <v>16</v>
      </c>
      <c r="J58" s="52"/>
      <c r="K58" s="18">
        <v>0.24</v>
      </c>
      <c r="L58" s="18">
        <v>0.2</v>
      </c>
      <c r="M58" s="18">
        <v>0.5</v>
      </c>
      <c r="N58" s="18">
        <v>7</v>
      </c>
      <c r="O58" s="19">
        <v>0</v>
      </c>
      <c r="P58" s="18">
        <v>0.1</v>
      </c>
      <c r="Q58" s="18">
        <v>0</v>
      </c>
      <c r="R58" s="18">
        <v>6</v>
      </c>
      <c r="S58" s="15"/>
    </row>
    <row r="59" spans="1:35" ht="18" customHeight="1" x14ac:dyDescent="0.25">
      <c r="A59" s="16"/>
      <c r="B59" s="16" t="s">
        <v>43</v>
      </c>
      <c r="C59" s="33" t="s">
        <v>52</v>
      </c>
      <c r="D59" s="16">
        <v>30</v>
      </c>
      <c r="E59" s="18">
        <v>1.99</v>
      </c>
      <c r="F59" s="18">
        <v>1.68</v>
      </c>
      <c r="G59" s="18">
        <v>0.33</v>
      </c>
      <c r="H59" s="18">
        <v>14.82</v>
      </c>
      <c r="I59" s="18">
        <v>68.97</v>
      </c>
      <c r="J59" s="52"/>
      <c r="K59" s="18">
        <v>6.9</v>
      </c>
      <c r="L59" s="18">
        <v>7.5</v>
      </c>
      <c r="M59" s="18">
        <v>31.8</v>
      </c>
      <c r="N59" s="18">
        <v>0.93</v>
      </c>
      <c r="O59" s="19">
        <v>0</v>
      </c>
      <c r="P59" s="18">
        <v>0.03</v>
      </c>
      <c r="Q59" s="18">
        <v>0</v>
      </c>
      <c r="R59" s="19">
        <v>0</v>
      </c>
      <c r="S59" s="15"/>
    </row>
    <row r="60" spans="1:35" ht="18" customHeight="1" x14ac:dyDescent="0.25">
      <c r="A60" s="16"/>
      <c r="B60" s="16" t="s">
        <v>72</v>
      </c>
      <c r="C60" s="17" t="s">
        <v>53</v>
      </c>
      <c r="D60" s="16">
        <v>30</v>
      </c>
      <c r="E60" s="14">
        <v>2.4</v>
      </c>
      <c r="F60" s="18">
        <v>2.37</v>
      </c>
      <c r="G60" s="18">
        <v>0.3</v>
      </c>
      <c r="H60" s="18">
        <v>14.49</v>
      </c>
      <c r="I60" s="18">
        <v>70.14</v>
      </c>
      <c r="J60" s="17"/>
      <c r="K60" s="18">
        <v>6.9</v>
      </c>
      <c r="L60" s="18">
        <v>9.9</v>
      </c>
      <c r="M60" s="18">
        <v>26.1</v>
      </c>
      <c r="N60" s="18">
        <v>0.33</v>
      </c>
      <c r="O60" s="19">
        <v>0</v>
      </c>
      <c r="P60" s="18">
        <v>0.03</v>
      </c>
      <c r="Q60" s="18">
        <v>0</v>
      </c>
      <c r="R60" s="19">
        <v>0</v>
      </c>
      <c r="S60" s="15"/>
    </row>
    <row r="61" spans="1:35" ht="18" customHeight="1" x14ac:dyDescent="0.25">
      <c r="A61" s="112" t="s">
        <v>45</v>
      </c>
      <c r="B61" s="113"/>
      <c r="C61" s="114"/>
      <c r="D61" s="50">
        <v>790</v>
      </c>
      <c r="E61" s="57">
        <f t="shared" ref="E61:R61" si="4">SUM(E54:E60)</f>
        <v>193.62</v>
      </c>
      <c r="F61" s="50">
        <f t="shared" si="4"/>
        <v>30.580000000000002</v>
      </c>
      <c r="G61" s="50">
        <f t="shared" si="4"/>
        <v>17.739999999999998</v>
      </c>
      <c r="H61" s="50">
        <f t="shared" si="4"/>
        <v>81.399999999999991</v>
      </c>
      <c r="I61" s="50">
        <f t="shared" si="4"/>
        <v>606.26</v>
      </c>
      <c r="J61" s="50">
        <f t="shared" si="4"/>
        <v>0</v>
      </c>
      <c r="K61" s="50">
        <f t="shared" si="4"/>
        <v>137.54</v>
      </c>
      <c r="L61" s="57">
        <f t="shared" si="4"/>
        <v>69.460000000000008</v>
      </c>
      <c r="M61" s="57">
        <f t="shared" si="4"/>
        <v>268.05000000000007</v>
      </c>
      <c r="N61" s="50">
        <f t="shared" si="4"/>
        <v>12.272499999999999</v>
      </c>
      <c r="O61" s="57">
        <f t="shared" si="4"/>
        <v>1</v>
      </c>
      <c r="P61" s="57">
        <f t="shared" si="4"/>
        <v>5.4725000000000001</v>
      </c>
      <c r="Q61" s="57">
        <f t="shared" si="4"/>
        <v>1.08</v>
      </c>
      <c r="R61" s="57">
        <f t="shared" si="4"/>
        <v>22.84</v>
      </c>
    </row>
    <row r="62" spans="1:35" ht="18" customHeight="1" x14ac:dyDescent="0.25">
      <c r="A62" s="118" t="s">
        <v>54</v>
      </c>
      <c r="B62" s="119"/>
      <c r="C62" s="119"/>
      <c r="D62" s="120"/>
      <c r="E62" s="39">
        <f>E50+E61</f>
        <v>285.11</v>
      </c>
      <c r="F62" s="39">
        <f>F50+F61</f>
        <v>63.34</v>
      </c>
      <c r="G62" s="39">
        <f>G50+G61</f>
        <v>54.94</v>
      </c>
      <c r="H62" s="39">
        <f>H50+H61</f>
        <v>165.12</v>
      </c>
      <c r="I62" s="39">
        <f>I50+I61</f>
        <v>1407.58</v>
      </c>
      <c r="J62" s="34"/>
      <c r="K62" s="39">
        <f t="shared" ref="K62:R62" si="5">K50+K61</f>
        <v>222.44</v>
      </c>
      <c r="L62" s="39">
        <f t="shared" si="5"/>
        <v>160.16000000000003</v>
      </c>
      <c r="M62" s="39">
        <f t="shared" si="5"/>
        <v>578.15000000000009</v>
      </c>
      <c r="N62" s="39">
        <f t="shared" si="5"/>
        <v>18.3125</v>
      </c>
      <c r="O62" s="39">
        <f t="shared" si="5"/>
        <v>67.3</v>
      </c>
      <c r="P62" s="39">
        <f t="shared" si="5"/>
        <v>5.5125000000000002</v>
      </c>
      <c r="Q62" s="39">
        <f t="shared" si="5"/>
        <v>1.1700000000000002</v>
      </c>
      <c r="R62" s="39">
        <f t="shared" si="5"/>
        <v>34.840000000000003</v>
      </c>
    </row>
    <row r="63" spans="1:35" ht="15" customHeight="1" x14ac:dyDescent="0.25">
      <c r="A63" s="40"/>
      <c r="B63" s="40"/>
      <c r="C63" s="40"/>
      <c r="D63" s="40"/>
      <c r="E63" s="58"/>
      <c r="F63" s="41"/>
      <c r="G63" s="41"/>
      <c r="H63" s="41"/>
      <c r="I63" s="41"/>
      <c r="J63" s="44"/>
      <c r="K63" s="41"/>
      <c r="L63" s="58"/>
      <c r="M63" s="41"/>
      <c r="N63" s="41"/>
      <c r="O63" s="41"/>
      <c r="P63" s="58"/>
      <c r="Q63" s="58"/>
      <c r="R63" s="58"/>
    </row>
    <row r="64" spans="1:35" ht="15" customHeight="1" x14ac:dyDescent="0.25">
      <c r="A64" s="40"/>
      <c r="B64" s="40"/>
      <c r="C64" s="40"/>
      <c r="D64" s="40"/>
      <c r="E64" s="58"/>
      <c r="F64" s="41"/>
      <c r="G64" s="41"/>
      <c r="H64" s="41"/>
      <c r="I64" s="41"/>
      <c r="J64" s="44"/>
      <c r="K64" s="41"/>
      <c r="L64" s="58"/>
      <c r="M64" s="41"/>
      <c r="N64" s="41"/>
      <c r="O64" s="41"/>
      <c r="P64" s="58"/>
      <c r="Q64" s="58"/>
      <c r="R64" s="58"/>
    </row>
    <row r="65" spans="1:20" ht="15" customHeight="1" x14ac:dyDescent="0.25">
      <c r="A65" s="40"/>
      <c r="B65" s="40"/>
      <c r="C65" s="40"/>
      <c r="D65" s="40"/>
      <c r="E65" s="58"/>
      <c r="F65" s="41"/>
      <c r="G65" s="41"/>
      <c r="H65" s="41"/>
      <c r="I65" s="41"/>
      <c r="J65" s="44"/>
      <c r="K65" s="41"/>
      <c r="L65" s="58"/>
      <c r="M65" s="41"/>
      <c r="N65" s="41"/>
      <c r="O65" s="41"/>
      <c r="P65" s="58"/>
      <c r="Q65" s="58"/>
      <c r="R65" s="58"/>
    </row>
    <row r="66" spans="1:20" ht="15" customHeight="1" x14ac:dyDescent="0.25">
      <c r="A66" s="87" t="s">
        <v>0</v>
      </c>
      <c r="B66" s="87"/>
      <c r="C66" s="87"/>
      <c r="D66" s="40"/>
      <c r="E66" s="58"/>
      <c r="F66" s="41"/>
      <c r="G66" s="41"/>
      <c r="H66" s="41"/>
      <c r="I66" s="59"/>
      <c r="J66" s="59"/>
      <c r="K66" s="124" t="s">
        <v>73</v>
      </c>
      <c r="L66" s="124"/>
      <c r="M66" s="124"/>
      <c r="N66" s="124"/>
      <c r="O66" s="124"/>
      <c r="P66" s="124"/>
      <c r="Q66" s="124"/>
      <c r="R66" s="124"/>
      <c r="S66" s="60"/>
      <c r="T66" s="60"/>
    </row>
    <row r="67" spans="1:20" ht="15" customHeight="1" x14ac:dyDescent="0.25">
      <c r="A67" s="88" t="s">
        <v>2</v>
      </c>
      <c r="B67" s="88"/>
      <c r="C67" s="88"/>
      <c r="D67" s="40"/>
      <c r="E67" s="58"/>
      <c r="F67" s="41"/>
      <c r="G67" s="41"/>
      <c r="H67" s="41"/>
      <c r="I67" s="42"/>
      <c r="J67" s="42"/>
      <c r="K67" s="116" t="s">
        <v>74</v>
      </c>
      <c r="L67" s="116"/>
      <c r="M67" s="116"/>
      <c r="N67" s="116"/>
      <c r="O67" s="116"/>
      <c r="P67" s="116"/>
      <c r="Q67" s="116"/>
      <c r="R67" s="116"/>
      <c r="S67" s="42"/>
      <c r="T67" s="42"/>
    </row>
    <row r="68" spans="1:20" ht="15" customHeight="1" x14ac:dyDescent="0.25">
      <c r="A68" s="93" t="s">
        <v>75</v>
      </c>
      <c r="B68" s="93"/>
      <c r="C68" s="93"/>
      <c r="D68" s="40"/>
      <c r="E68" s="58"/>
      <c r="F68" s="41"/>
      <c r="G68" s="41"/>
      <c r="H68" s="41"/>
      <c r="I68" s="116" t="s">
        <v>76</v>
      </c>
      <c r="J68" s="116"/>
      <c r="K68" s="116"/>
      <c r="L68" s="116"/>
      <c r="M68" s="116"/>
      <c r="N68" s="116"/>
      <c r="O68" s="116"/>
      <c r="P68" s="116"/>
      <c r="Q68" s="116"/>
      <c r="R68" s="116"/>
      <c r="S68" s="42"/>
      <c r="T68" s="42"/>
    </row>
    <row r="69" spans="1:20" ht="15" customHeight="1" x14ac:dyDescent="0.25">
      <c r="A69" s="95" t="s">
        <v>6</v>
      </c>
      <c r="B69" s="95"/>
      <c r="C69" s="95"/>
      <c r="D69" s="40"/>
      <c r="E69" s="58"/>
      <c r="F69" s="41"/>
      <c r="G69" s="41"/>
      <c r="H69" s="41"/>
      <c r="I69" s="117" t="s">
        <v>59</v>
      </c>
      <c r="J69" s="117"/>
      <c r="K69" s="117"/>
      <c r="L69" s="117"/>
      <c r="M69" s="117"/>
      <c r="N69" s="117"/>
      <c r="O69" s="117"/>
      <c r="P69" s="117"/>
      <c r="Q69" s="117"/>
      <c r="R69" s="117"/>
      <c r="S69" s="42"/>
      <c r="T69" s="42"/>
    </row>
    <row r="70" spans="1:20" ht="21" customHeight="1" x14ac:dyDescent="0.25">
      <c r="A70" s="92" t="s">
        <v>8</v>
      </c>
      <c r="B70" s="92"/>
      <c r="C70" s="92"/>
      <c r="D70" s="92"/>
      <c r="E70" s="92"/>
      <c r="F70" s="92"/>
      <c r="G70" s="92"/>
      <c r="H70" s="92"/>
      <c r="I70" s="92"/>
      <c r="J70" s="92"/>
      <c r="K70" s="92"/>
      <c r="L70" s="92"/>
      <c r="M70" s="92"/>
      <c r="N70" s="92"/>
      <c r="O70" s="92"/>
      <c r="P70" s="92"/>
      <c r="Q70" s="92"/>
      <c r="R70" s="92"/>
      <c r="S70" s="42"/>
      <c r="T70" s="42"/>
    </row>
    <row r="71" spans="1:20" ht="15" customHeight="1" x14ac:dyDescent="0.25">
      <c r="A71" s="96" t="s">
        <v>9</v>
      </c>
      <c r="B71" s="96"/>
      <c r="C71" s="96"/>
      <c r="D71" s="96"/>
      <c r="E71" s="96"/>
      <c r="F71" s="96"/>
      <c r="G71" s="96"/>
      <c r="H71" s="96"/>
      <c r="I71" s="96"/>
      <c r="J71" s="96"/>
      <c r="K71" s="96"/>
      <c r="L71" s="96"/>
      <c r="M71" s="96"/>
      <c r="N71" s="96"/>
      <c r="O71" s="96"/>
      <c r="P71" s="96"/>
      <c r="Q71" s="96"/>
      <c r="R71" s="96"/>
      <c r="S71" s="42"/>
      <c r="T71" s="42"/>
    </row>
    <row r="72" spans="1:20" ht="15" customHeight="1" x14ac:dyDescent="0.25">
      <c r="A72" s="97" t="s">
        <v>10</v>
      </c>
      <c r="B72" s="97"/>
      <c r="C72" s="97"/>
      <c r="D72" s="97"/>
      <c r="E72" s="97"/>
      <c r="F72" s="97"/>
      <c r="G72" s="97"/>
      <c r="H72" s="97"/>
      <c r="I72" s="97"/>
      <c r="J72" s="97"/>
      <c r="K72" s="97"/>
      <c r="L72" s="97"/>
      <c r="M72" s="97"/>
      <c r="N72" s="97"/>
      <c r="O72" s="97"/>
      <c r="P72" s="97"/>
      <c r="Q72" s="97"/>
      <c r="R72" s="97"/>
      <c r="S72" s="42"/>
      <c r="T72" s="42"/>
    </row>
    <row r="73" spans="1:20" ht="18" customHeight="1" x14ac:dyDescent="0.25">
      <c r="A73" s="121" t="s">
        <v>77</v>
      </c>
      <c r="B73" s="122"/>
      <c r="C73" s="122"/>
      <c r="D73" s="122"/>
      <c r="E73" s="122"/>
      <c r="F73" s="122"/>
      <c r="G73" s="122"/>
      <c r="H73" s="122"/>
      <c r="I73" s="122"/>
      <c r="J73" s="122"/>
      <c r="K73" s="122"/>
      <c r="L73" s="122"/>
      <c r="M73" s="122"/>
      <c r="N73" s="122"/>
      <c r="O73" s="122"/>
      <c r="P73" s="122"/>
      <c r="Q73" s="122"/>
      <c r="R73" s="123"/>
    </row>
    <row r="74" spans="1:20" ht="18" customHeight="1" x14ac:dyDescent="0.25">
      <c r="A74" s="106" t="s">
        <v>12</v>
      </c>
      <c r="B74" s="107"/>
      <c r="C74" s="107"/>
      <c r="D74" s="107"/>
      <c r="E74" s="107"/>
      <c r="F74" s="107"/>
      <c r="G74" s="107"/>
      <c r="H74" s="107"/>
      <c r="I74" s="107"/>
      <c r="J74" s="107"/>
      <c r="K74" s="107"/>
      <c r="L74" s="107"/>
      <c r="M74" s="107"/>
      <c r="N74" s="107"/>
      <c r="O74" s="107"/>
      <c r="P74" s="107"/>
      <c r="Q74" s="107"/>
      <c r="R74" s="108"/>
    </row>
    <row r="75" spans="1:20" ht="18" customHeight="1" x14ac:dyDescent="0.25">
      <c r="A75" s="98" t="s">
        <v>13</v>
      </c>
      <c r="B75" s="100" t="s">
        <v>14</v>
      </c>
      <c r="C75" s="98" t="s">
        <v>15</v>
      </c>
      <c r="D75" s="100" t="s">
        <v>61</v>
      </c>
      <c r="E75" s="100" t="s">
        <v>17</v>
      </c>
      <c r="F75" s="98" t="s">
        <v>18</v>
      </c>
      <c r="G75" s="98" t="s">
        <v>19</v>
      </c>
      <c r="H75" s="98" t="s">
        <v>20</v>
      </c>
      <c r="I75" s="100" t="s">
        <v>21</v>
      </c>
      <c r="J75" s="6"/>
      <c r="K75" s="7" t="s">
        <v>22</v>
      </c>
      <c r="L75" s="7"/>
      <c r="M75" s="7"/>
      <c r="N75" s="7"/>
      <c r="O75" s="100" t="s">
        <v>23</v>
      </c>
      <c r="P75" s="104"/>
      <c r="Q75" s="104"/>
      <c r="R75" s="105"/>
    </row>
    <row r="76" spans="1:20" ht="15" customHeight="1" x14ac:dyDescent="0.25">
      <c r="A76" s="99"/>
      <c r="B76" s="101"/>
      <c r="C76" s="99"/>
      <c r="D76" s="101"/>
      <c r="E76" s="101"/>
      <c r="F76" s="99"/>
      <c r="G76" s="99"/>
      <c r="H76" s="99"/>
      <c r="I76" s="101"/>
      <c r="J76" s="6"/>
      <c r="K76" s="5" t="s">
        <v>24</v>
      </c>
      <c r="L76" s="8" t="s">
        <v>25</v>
      </c>
      <c r="M76" s="8" t="s">
        <v>26</v>
      </c>
      <c r="N76" s="8" t="s">
        <v>27</v>
      </c>
      <c r="O76" s="8" t="s">
        <v>28</v>
      </c>
      <c r="P76" s="8" t="s">
        <v>29</v>
      </c>
      <c r="Q76" s="8" t="s">
        <v>30</v>
      </c>
      <c r="R76" s="8" t="s">
        <v>31</v>
      </c>
    </row>
    <row r="77" spans="1:20" ht="33" customHeight="1" x14ac:dyDescent="0.25">
      <c r="A77" s="16">
        <v>181</v>
      </c>
      <c r="B77" s="16" t="s">
        <v>32</v>
      </c>
      <c r="C77" s="61" t="s">
        <v>78</v>
      </c>
      <c r="D77" s="16" t="s">
        <v>79</v>
      </c>
      <c r="E77" s="18">
        <v>26.22</v>
      </c>
      <c r="F77" s="16">
        <v>4.6500000000000004</v>
      </c>
      <c r="G77" s="16">
        <v>10.050000000000001</v>
      </c>
      <c r="H77" s="18">
        <v>31.1</v>
      </c>
      <c r="I77" s="35">
        <v>233</v>
      </c>
      <c r="J77" s="17"/>
      <c r="K77" s="18">
        <v>192.2</v>
      </c>
      <c r="L77" s="18">
        <v>23.5</v>
      </c>
      <c r="M77" s="18">
        <v>156.1</v>
      </c>
      <c r="N77" s="18">
        <v>0.3</v>
      </c>
      <c r="O77" s="18">
        <v>36.700000000000003</v>
      </c>
      <c r="P77" s="18">
        <v>0.1</v>
      </c>
      <c r="Q77" s="19">
        <v>0</v>
      </c>
      <c r="R77" s="18">
        <v>1.1000000000000001</v>
      </c>
    </row>
    <row r="78" spans="1:20" ht="18" customHeight="1" x14ac:dyDescent="0.25">
      <c r="A78" s="16">
        <v>209</v>
      </c>
      <c r="B78" s="16" t="s">
        <v>35</v>
      </c>
      <c r="C78" s="17" t="s">
        <v>80</v>
      </c>
      <c r="D78" s="9">
        <v>40</v>
      </c>
      <c r="E78" s="18">
        <v>15</v>
      </c>
      <c r="F78" s="18">
        <v>5.08</v>
      </c>
      <c r="G78" s="18">
        <v>4.5999999999999996</v>
      </c>
      <c r="H78" s="18">
        <v>0.28000000000000003</v>
      </c>
      <c r="I78" s="18">
        <v>63</v>
      </c>
      <c r="J78" s="17"/>
      <c r="K78" s="18">
        <v>22</v>
      </c>
      <c r="L78" s="18">
        <v>4.8</v>
      </c>
      <c r="M78" s="18">
        <v>76.8</v>
      </c>
      <c r="N78" s="18">
        <v>1</v>
      </c>
      <c r="O78" s="18">
        <v>100</v>
      </c>
      <c r="P78" s="18">
        <v>0.03</v>
      </c>
      <c r="Q78" s="18">
        <v>0.08</v>
      </c>
      <c r="R78" s="19">
        <v>0</v>
      </c>
    </row>
    <row r="79" spans="1:20" ht="18" customHeight="1" x14ac:dyDescent="0.25">
      <c r="A79" s="46"/>
      <c r="B79" s="16" t="s">
        <v>37</v>
      </c>
      <c r="C79" s="62" t="s">
        <v>63</v>
      </c>
      <c r="D79" s="16">
        <v>70</v>
      </c>
      <c r="E79" s="18">
        <v>5.6</v>
      </c>
      <c r="F79" s="18">
        <v>9.48</v>
      </c>
      <c r="G79" s="18">
        <v>1.6</v>
      </c>
      <c r="H79" s="18">
        <v>57.6</v>
      </c>
      <c r="I79" s="18">
        <v>280.5</v>
      </c>
      <c r="J79" s="63"/>
      <c r="K79" s="18">
        <v>27.6</v>
      </c>
      <c r="L79" s="18">
        <v>39.6</v>
      </c>
      <c r="M79" s="18">
        <v>104.4</v>
      </c>
      <c r="N79" s="18">
        <v>1.32</v>
      </c>
      <c r="O79" s="19">
        <v>0</v>
      </c>
      <c r="P79" s="18">
        <v>0.12</v>
      </c>
      <c r="Q79" s="18">
        <v>0.3</v>
      </c>
      <c r="R79" s="18">
        <v>0.3</v>
      </c>
    </row>
    <row r="80" spans="1:20" ht="18" customHeight="1" x14ac:dyDescent="0.25">
      <c r="A80" s="16">
        <v>376</v>
      </c>
      <c r="B80" s="16" t="s">
        <v>39</v>
      </c>
      <c r="C80" s="23" t="s">
        <v>64</v>
      </c>
      <c r="D80" s="16">
        <v>200</v>
      </c>
      <c r="E80" s="18">
        <v>1.89</v>
      </c>
      <c r="F80" s="18">
        <v>0.1</v>
      </c>
      <c r="G80" s="19">
        <v>0</v>
      </c>
      <c r="H80" s="18">
        <v>15</v>
      </c>
      <c r="I80" s="18">
        <v>60</v>
      </c>
      <c r="J80" s="34"/>
      <c r="K80" s="18">
        <v>5</v>
      </c>
      <c r="L80" s="19">
        <v>0</v>
      </c>
      <c r="M80" s="19">
        <v>0</v>
      </c>
      <c r="N80" s="18">
        <v>2</v>
      </c>
      <c r="O80" s="19">
        <v>0</v>
      </c>
      <c r="P80" s="19">
        <v>0</v>
      </c>
      <c r="Q80" s="19">
        <v>0</v>
      </c>
      <c r="R80" s="21">
        <v>0</v>
      </c>
    </row>
    <row r="81" spans="1:19" ht="18" customHeight="1" x14ac:dyDescent="0.25">
      <c r="A81" s="112" t="s">
        <v>45</v>
      </c>
      <c r="B81" s="113"/>
      <c r="C81" s="114"/>
      <c r="D81" s="50">
        <v>520</v>
      </c>
      <c r="E81" s="39">
        <f t="shared" ref="E81:R81" si="6">SUM(E77:E80)</f>
        <v>48.71</v>
      </c>
      <c r="F81" s="39">
        <f t="shared" si="6"/>
        <v>19.310000000000002</v>
      </c>
      <c r="G81" s="39">
        <f t="shared" si="6"/>
        <v>16.25</v>
      </c>
      <c r="H81" s="39">
        <f t="shared" si="6"/>
        <v>103.98</v>
      </c>
      <c r="I81" s="39">
        <f t="shared" si="6"/>
        <v>636.5</v>
      </c>
      <c r="J81" s="39">
        <f t="shared" si="6"/>
        <v>0</v>
      </c>
      <c r="K81" s="39">
        <f t="shared" si="6"/>
        <v>246.79999999999998</v>
      </c>
      <c r="L81" s="39">
        <f t="shared" si="6"/>
        <v>67.900000000000006</v>
      </c>
      <c r="M81" s="39">
        <f t="shared" si="6"/>
        <v>337.29999999999995</v>
      </c>
      <c r="N81" s="39">
        <f t="shared" si="6"/>
        <v>4.62</v>
      </c>
      <c r="O81" s="39">
        <f t="shared" si="6"/>
        <v>136.69999999999999</v>
      </c>
      <c r="P81" s="39">
        <f t="shared" si="6"/>
        <v>0.25</v>
      </c>
      <c r="Q81" s="39">
        <f t="shared" si="6"/>
        <v>0.38</v>
      </c>
      <c r="R81" s="39">
        <f t="shared" si="6"/>
        <v>1.4000000000000001</v>
      </c>
    </row>
    <row r="82" spans="1:19" ht="18" customHeight="1" x14ac:dyDescent="0.25">
      <c r="A82" s="125" t="s">
        <v>46</v>
      </c>
      <c r="B82" s="107"/>
      <c r="C82" s="107"/>
      <c r="D82" s="107"/>
      <c r="E82" s="107"/>
      <c r="F82" s="107"/>
      <c r="G82" s="107"/>
      <c r="H82" s="107"/>
      <c r="I82" s="107"/>
      <c r="J82" s="107"/>
      <c r="K82" s="107"/>
      <c r="L82" s="107"/>
      <c r="M82" s="107"/>
      <c r="N82" s="107"/>
      <c r="O82" s="107"/>
      <c r="P82" s="107"/>
      <c r="Q82" s="107"/>
      <c r="R82" s="126"/>
    </row>
    <row r="83" spans="1:19" ht="18" customHeight="1" x14ac:dyDescent="0.25">
      <c r="A83" s="98" t="s">
        <v>13</v>
      </c>
      <c r="B83" s="100" t="s">
        <v>14</v>
      </c>
      <c r="C83" s="98" t="s">
        <v>15</v>
      </c>
      <c r="D83" s="100" t="s">
        <v>61</v>
      </c>
      <c r="E83" s="100" t="s">
        <v>17</v>
      </c>
      <c r="F83" s="98" t="s">
        <v>18</v>
      </c>
      <c r="G83" s="98" t="s">
        <v>19</v>
      </c>
      <c r="H83" s="98" t="s">
        <v>20</v>
      </c>
      <c r="I83" s="100" t="s">
        <v>21</v>
      </c>
      <c r="J83" s="6"/>
      <c r="K83" s="7" t="s">
        <v>22</v>
      </c>
      <c r="L83" s="7"/>
      <c r="M83" s="7"/>
      <c r="N83" s="7"/>
      <c r="O83" s="100" t="s">
        <v>23</v>
      </c>
      <c r="P83" s="104"/>
      <c r="Q83" s="104"/>
      <c r="R83" s="105"/>
    </row>
    <row r="84" spans="1:19" ht="15" customHeight="1" x14ac:dyDescent="0.25">
      <c r="A84" s="99"/>
      <c r="B84" s="101"/>
      <c r="C84" s="99"/>
      <c r="D84" s="101"/>
      <c r="E84" s="101"/>
      <c r="F84" s="99"/>
      <c r="G84" s="99"/>
      <c r="H84" s="99"/>
      <c r="I84" s="101"/>
      <c r="J84" s="6"/>
      <c r="K84" s="5" t="s">
        <v>24</v>
      </c>
      <c r="L84" s="8" t="s">
        <v>25</v>
      </c>
      <c r="M84" s="8" t="s">
        <v>26</v>
      </c>
      <c r="N84" s="8" t="s">
        <v>27</v>
      </c>
      <c r="O84" s="8" t="s">
        <v>81</v>
      </c>
      <c r="P84" s="8" t="s">
        <v>82</v>
      </c>
      <c r="Q84" s="8" t="s">
        <v>30</v>
      </c>
      <c r="R84" s="8" t="s">
        <v>31</v>
      </c>
    </row>
    <row r="85" spans="1:19" ht="18" customHeight="1" x14ac:dyDescent="0.25">
      <c r="A85" s="46">
        <v>52</v>
      </c>
      <c r="B85" s="29">
        <v>1</v>
      </c>
      <c r="C85" s="30" t="s">
        <v>83</v>
      </c>
      <c r="D85" s="29">
        <v>60</v>
      </c>
      <c r="E85" s="29">
        <v>5.78</v>
      </c>
      <c r="F85" s="48">
        <v>1</v>
      </c>
      <c r="G85" s="48">
        <v>3.6</v>
      </c>
      <c r="H85" s="48">
        <v>6.6</v>
      </c>
      <c r="I85" s="47">
        <v>62.4</v>
      </c>
      <c r="J85" s="17"/>
      <c r="K85" s="47">
        <v>21.1</v>
      </c>
      <c r="L85" s="18">
        <v>12.5</v>
      </c>
      <c r="M85" s="18">
        <v>24.6</v>
      </c>
      <c r="N85" s="18">
        <v>0.8</v>
      </c>
      <c r="O85" s="19">
        <v>0</v>
      </c>
      <c r="P85" s="19">
        <v>0</v>
      </c>
      <c r="Q85" s="18">
        <v>0.1</v>
      </c>
      <c r="R85" s="18">
        <v>5.7</v>
      </c>
    </row>
    <row r="86" spans="1:19" ht="18" customHeight="1" x14ac:dyDescent="0.25">
      <c r="A86" s="16">
        <v>108</v>
      </c>
      <c r="B86" s="16" t="s">
        <v>35</v>
      </c>
      <c r="C86" s="33" t="s">
        <v>84</v>
      </c>
      <c r="D86" s="64">
        <v>200</v>
      </c>
      <c r="E86" s="18">
        <v>10.36</v>
      </c>
      <c r="F86" s="18">
        <v>5.2</v>
      </c>
      <c r="G86" s="18">
        <v>6.3</v>
      </c>
      <c r="H86" s="18">
        <v>29</v>
      </c>
      <c r="I86" s="18">
        <v>193.5</v>
      </c>
      <c r="J86" s="17"/>
      <c r="K86" s="18">
        <v>86</v>
      </c>
      <c r="L86" s="18">
        <v>7.5</v>
      </c>
      <c r="M86" s="18">
        <v>14.7</v>
      </c>
      <c r="N86" s="18">
        <v>0.8</v>
      </c>
      <c r="O86" s="18">
        <v>1.2</v>
      </c>
      <c r="P86" s="18">
        <v>2.4</v>
      </c>
      <c r="Q86" s="18">
        <v>0.2</v>
      </c>
      <c r="R86" s="18">
        <v>1.9</v>
      </c>
    </row>
    <row r="87" spans="1:19" ht="18" customHeight="1" x14ac:dyDescent="0.25">
      <c r="A87" s="16">
        <v>268</v>
      </c>
      <c r="B87" s="16" t="s">
        <v>37</v>
      </c>
      <c r="C87" s="33" t="s">
        <v>85</v>
      </c>
      <c r="D87" s="9">
        <v>90</v>
      </c>
      <c r="E87" s="18">
        <v>50.08</v>
      </c>
      <c r="F87" s="18">
        <v>12.1</v>
      </c>
      <c r="G87" s="18">
        <v>15.9</v>
      </c>
      <c r="H87" s="18">
        <v>18.2</v>
      </c>
      <c r="I87" s="18">
        <v>263.5</v>
      </c>
      <c r="J87" s="34"/>
      <c r="K87" s="18">
        <v>39.4</v>
      </c>
      <c r="L87" s="18">
        <v>28.9</v>
      </c>
      <c r="M87" s="18">
        <v>149.69999999999999</v>
      </c>
      <c r="N87" s="18">
        <v>0.9</v>
      </c>
      <c r="O87" s="18">
        <v>25.9</v>
      </c>
      <c r="P87" s="18">
        <v>0.1</v>
      </c>
      <c r="Q87" s="19">
        <v>0</v>
      </c>
      <c r="R87" s="18">
        <v>0.1</v>
      </c>
    </row>
    <row r="88" spans="1:19" ht="18" customHeight="1" x14ac:dyDescent="0.25">
      <c r="A88" s="16">
        <v>321</v>
      </c>
      <c r="B88" s="16" t="s">
        <v>39</v>
      </c>
      <c r="C88" s="33" t="s">
        <v>86</v>
      </c>
      <c r="D88" s="9">
        <v>150</v>
      </c>
      <c r="E88" s="18">
        <v>17.91</v>
      </c>
      <c r="F88" s="18">
        <v>3</v>
      </c>
      <c r="G88" s="18">
        <v>5.4</v>
      </c>
      <c r="H88" s="18">
        <v>15.9</v>
      </c>
      <c r="I88" s="18">
        <v>124.5</v>
      </c>
      <c r="J88" s="34"/>
      <c r="K88" s="18">
        <v>69.900000000000006</v>
      </c>
      <c r="L88" s="18">
        <v>23</v>
      </c>
      <c r="M88" s="18">
        <v>46.7</v>
      </c>
      <c r="N88" s="18">
        <v>0.9</v>
      </c>
      <c r="O88" s="18">
        <v>0.3</v>
      </c>
      <c r="P88" s="18">
        <v>14.4</v>
      </c>
      <c r="Q88" s="18">
        <v>1</v>
      </c>
      <c r="R88" s="18">
        <v>60.5</v>
      </c>
    </row>
    <row r="89" spans="1:19" ht="18" customHeight="1" x14ac:dyDescent="0.25">
      <c r="A89" s="16">
        <v>348</v>
      </c>
      <c r="B89" s="16" t="s">
        <v>41</v>
      </c>
      <c r="C89" s="17" t="s">
        <v>87</v>
      </c>
      <c r="D89" s="16">
        <v>200</v>
      </c>
      <c r="E89" s="16">
        <v>15.97</v>
      </c>
      <c r="F89" s="18">
        <v>0.6</v>
      </c>
      <c r="G89" s="18">
        <v>0</v>
      </c>
      <c r="H89" s="18">
        <v>37</v>
      </c>
      <c r="I89" s="18">
        <v>150.4</v>
      </c>
      <c r="J89" s="52"/>
      <c r="K89" s="18">
        <v>11.2</v>
      </c>
      <c r="L89" s="19">
        <v>0</v>
      </c>
      <c r="M89" s="19">
        <v>0</v>
      </c>
      <c r="N89" s="18">
        <v>0.5</v>
      </c>
      <c r="O89" s="19">
        <v>0</v>
      </c>
      <c r="P89" s="18">
        <v>0</v>
      </c>
      <c r="Q89" s="19">
        <v>0</v>
      </c>
      <c r="R89" s="18">
        <v>0.4</v>
      </c>
      <c r="S89" s="15"/>
    </row>
    <row r="90" spans="1:19" ht="18" customHeight="1" x14ac:dyDescent="0.25">
      <c r="A90" s="16"/>
      <c r="B90" s="16" t="s">
        <v>43</v>
      </c>
      <c r="C90" s="17" t="s">
        <v>52</v>
      </c>
      <c r="D90" s="16">
        <v>33</v>
      </c>
      <c r="E90" s="18">
        <v>2.16</v>
      </c>
      <c r="F90" s="18">
        <v>1.68</v>
      </c>
      <c r="G90" s="18">
        <v>0.33</v>
      </c>
      <c r="H90" s="18">
        <v>14.82</v>
      </c>
      <c r="I90" s="18">
        <v>68.97</v>
      </c>
      <c r="J90" s="52"/>
      <c r="K90" s="18">
        <v>6.9</v>
      </c>
      <c r="L90" s="18">
        <v>7.5</v>
      </c>
      <c r="M90" s="18">
        <v>31.8</v>
      </c>
      <c r="N90" s="18">
        <v>0.93</v>
      </c>
      <c r="O90" s="19">
        <v>0</v>
      </c>
      <c r="P90" s="18">
        <v>0.03</v>
      </c>
      <c r="Q90" s="19">
        <v>0</v>
      </c>
      <c r="R90" s="19">
        <v>0</v>
      </c>
      <c r="S90" s="15"/>
    </row>
    <row r="91" spans="1:19" ht="18" customHeight="1" x14ac:dyDescent="0.25">
      <c r="A91" s="16"/>
      <c r="B91" s="16" t="s">
        <v>72</v>
      </c>
      <c r="C91" s="23" t="s">
        <v>53</v>
      </c>
      <c r="D91" s="16">
        <v>30</v>
      </c>
      <c r="E91" s="14">
        <v>2.4</v>
      </c>
      <c r="F91" s="18">
        <v>2.37</v>
      </c>
      <c r="G91" s="18">
        <v>0.3</v>
      </c>
      <c r="H91" s="18">
        <v>14.49</v>
      </c>
      <c r="I91" s="18">
        <v>70.14</v>
      </c>
      <c r="J91" s="17"/>
      <c r="K91" s="18">
        <v>6.9</v>
      </c>
      <c r="L91" s="18">
        <v>9.9</v>
      </c>
      <c r="M91" s="18">
        <v>26.1</v>
      </c>
      <c r="N91" s="18">
        <v>0.33</v>
      </c>
      <c r="O91" s="19">
        <v>0</v>
      </c>
      <c r="P91" s="18">
        <v>0.03</v>
      </c>
      <c r="Q91" s="19">
        <v>0</v>
      </c>
      <c r="R91" s="19">
        <v>0</v>
      </c>
      <c r="S91" s="15"/>
    </row>
    <row r="92" spans="1:19" ht="18" customHeight="1" x14ac:dyDescent="0.25">
      <c r="A92" s="112" t="s">
        <v>45</v>
      </c>
      <c r="B92" s="113"/>
      <c r="C92" s="114"/>
      <c r="D92" s="8">
        <v>763</v>
      </c>
      <c r="E92" s="39">
        <f t="shared" ref="E92:R92" si="7">SUM(E85:E91)</f>
        <v>104.66</v>
      </c>
      <c r="F92" s="39">
        <f t="shared" si="7"/>
        <v>25.950000000000003</v>
      </c>
      <c r="G92" s="39">
        <f t="shared" si="7"/>
        <v>31.830000000000002</v>
      </c>
      <c r="H92" s="39">
        <f t="shared" si="7"/>
        <v>136.01000000000002</v>
      </c>
      <c r="I92" s="39">
        <f t="shared" si="7"/>
        <v>933.41</v>
      </c>
      <c r="J92" s="39">
        <f t="shared" si="7"/>
        <v>0</v>
      </c>
      <c r="K92" s="39">
        <f t="shared" si="7"/>
        <v>241.4</v>
      </c>
      <c r="L92" s="39">
        <f t="shared" si="7"/>
        <v>89.300000000000011</v>
      </c>
      <c r="M92" s="39">
        <f t="shared" si="7"/>
        <v>293.60000000000002</v>
      </c>
      <c r="N92" s="39">
        <f t="shared" si="7"/>
        <v>5.16</v>
      </c>
      <c r="O92" s="39">
        <f t="shared" si="7"/>
        <v>27.4</v>
      </c>
      <c r="P92" s="39">
        <f t="shared" si="7"/>
        <v>16.96</v>
      </c>
      <c r="Q92" s="39">
        <f t="shared" si="7"/>
        <v>1.3</v>
      </c>
      <c r="R92" s="39">
        <f t="shared" si="7"/>
        <v>68.600000000000009</v>
      </c>
    </row>
    <row r="93" spans="1:19" ht="18" customHeight="1" x14ac:dyDescent="0.25">
      <c r="A93" s="118" t="s">
        <v>54</v>
      </c>
      <c r="B93" s="119"/>
      <c r="C93" s="119"/>
      <c r="D93" s="120"/>
      <c r="E93" s="39">
        <f t="shared" ref="E93:R93" si="8">E81+E92</f>
        <v>153.37</v>
      </c>
      <c r="F93" s="39">
        <f t="shared" si="8"/>
        <v>45.260000000000005</v>
      </c>
      <c r="G93" s="39">
        <f t="shared" si="8"/>
        <v>48.08</v>
      </c>
      <c r="H93" s="39">
        <f t="shared" si="8"/>
        <v>239.99</v>
      </c>
      <c r="I93" s="39">
        <f t="shared" si="8"/>
        <v>1569.9099999999999</v>
      </c>
      <c r="J93" s="39">
        <f t="shared" si="8"/>
        <v>0</v>
      </c>
      <c r="K93" s="39">
        <f t="shared" si="8"/>
        <v>488.2</v>
      </c>
      <c r="L93" s="39">
        <f t="shared" si="8"/>
        <v>157.20000000000002</v>
      </c>
      <c r="M93" s="39">
        <f t="shared" si="8"/>
        <v>630.9</v>
      </c>
      <c r="N93" s="39">
        <f t="shared" si="8"/>
        <v>9.7800000000000011</v>
      </c>
      <c r="O93" s="39">
        <f t="shared" si="8"/>
        <v>164.1</v>
      </c>
      <c r="P93" s="39">
        <f t="shared" si="8"/>
        <v>17.21</v>
      </c>
      <c r="Q93" s="39">
        <f t="shared" si="8"/>
        <v>1.6800000000000002</v>
      </c>
      <c r="R93" s="39">
        <f t="shared" si="8"/>
        <v>70.000000000000014</v>
      </c>
    </row>
    <row r="94" spans="1:19" x14ac:dyDescent="0.25">
      <c r="A94" s="40"/>
      <c r="B94" s="40"/>
      <c r="C94" s="40"/>
      <c r="D94" s="40"/>
      <c r="E94" s="58"/>
      <c r="F94" s="41"/>
      <c r="G94" s="41"/>
      <c r="H94" s="43"/>
      <c r="I94" s="43"/>
      <c r="J94" s="44"/>
      <c r="K94" s="58"/>
      <c r="L94" s="58"/>
      <c r="M94" s="58"/>
      <c r="N94" s="58"/>
      <c r="O94" s="41"/>
      <c r="P94" s="41"/>
      <c r="Q94" s="58"/>
      <c r="R94" s="41"/>
    </row>
    <row r="95" spans="1:19" x14ac:dyDescent="0.25">
      <c r="A95" s="40"/>
      <c r="B95" s="40"/>
      <c r="C95" s="40"/>
      <c r="D95" s="40"/>
      <c r="E95" s="58"/>
      <c r="F95" s="41"/>
      <c r="G95" s="41"/>
      <c r="H95" s="43"/>
      <c r="I95" s="43"/>
      <c r="J95" s="44"/>
      <c r="K95" s="58"/>
      <c r="L95" s="58"/>
      <c r="M95" s="58"/>
      <c r="N95" s="58"/>
      <c r="O95" s="41"/>
      <c r="P95" s="41"/>
      <c r="Q95" s="58"/>
      <c r="R95" s="41"/>
    </row>
    <row r="96" spans="1:19" x14ac:dyDescent="0.25">
      <c r="A96" s="40"/>
      <c r="B96" s="40"/>
      <c r="C96" s="40"/>
      <c r="D96" s="40"/>
      <c r="E96" s="58"/>
      <c r="F96" s="41"/>
      <c r="G96" s="41"/>
      <c r="H96" s="43"/>
      <c r="I96" s="43"/>
      <c r="J96" s="44"/>
      <c r="K96" s="58"/>
      <c r="L96" s="58"/>
      <c r="M96" s="58"/>
      <c r="N96" s="58"/>
      <c r="O96" s="41"/>
      <c r="P96" s="41"/>
      <c r="Q96" s="58"/>
      <c r="R96" s="41"/>
    </row>
    <row r="97" spans="1:19" ht="18" customHeight="1" x14ac:dyDescent="0.25">
      <c r="A97" s="87" t="s">
        <v>0</v>
      </c>
      <c r="B97" s="87"/>
      <c r="C97" s="87"/>
      <c r="D97" s="40"/>
      <c r="E97" s="58"/>
      <c r="F97" s="41"/>
      <c r="G97" s="41"/>
      <c r="H97" s="43"/>
      <c r="I97" s="43"/>
      <c r="J97" s="44"/>
      <c r="K97" s="115" t="s">
        <v>88</v>
      </c>
      <c r="L97" s="115"/>
      <c r="M97" s="115"/>
      <c r="N97" s="115"/>
      <c r="O97" s="115"/>
      <c r="P97" s="115"/>
      <c r="Q97" s="115"/>
      <c r="R97" s="115"/>
    </row>
    <row r="98" spans="1:19" x14ac:dyDescent="0.25">
      <c r="A98" s="88" t="s">
        <v>2</v>
      </c>
      <c r="B98" s="88"/>
      <c r="C98" s="88"/>
      <c r="D98" s="40"/>
      <c r="E98" s="58"/>
      <c r="F98" s="41"/>
      <c r="G98" s="41"/>
      <c r="H98" s="43"/>
      <c r="I98" s="128" t="s">
        <v>89</v>
      </c>
      <c r="J98" s="128"/>
      <c r="K98" s="128"/>
      <c r="L98" s="128"/>
      <c r="M98" s="128"/>
      <c r="N98" s="128"/>
      <c r="O98" s="128"/>
      <c r="P98" s="128"/>
      <c r="Q98" s="128"/>
      <c r="R98" s="128"/>
    </row>
    <row r="99" spans="1:19" x14ac:dyDescent="0.25">
      <c r="A99" s="93" t="s">
        <v>90</v>
      </c>
      <c r="B99" s="93"/>
      <c r="C99" s="93"/>
      <c r="D99" s="40"/>
      <c r="E99" s="58"/>
      <c r="F99" s="127" t="s">
        <v>91</v>
      </c>
      <c r="G99" s="127"/>
      <c r="H99" s="127"/>
      <c r="I99" s="127"/>
      <c r="J99" s="127"/>
      <c r="K99" s="127"/>
      <c r="L99" s="127"/>
      <c r="M99" s="127"/>
      <c r="N99" s="127"/>
      <c r="O99" s="127"/>
      <c r="P99" s="127"/>
      <c r="Q99" s="127"/>
      <c r="R99" s="127"/>
    </row>
    <row r="100" spans="1:19" x14ac:dyDescent="0.25">
      <c r="A100" s="95" t="s">
        <v>6</v>
      </c>
      <c r="B100" s="95"/>
      <c r="C100" s="95"/>
      <c r="D100" s="40"/>
      <c r="E100" s="58"/>
      <c r="F100" s="41"/>
      <c r="G100" s="42" t="s">
        <v>92</v>
      </c>
      <c r="H100" s="117" t="s">
        <v>93</v>
      </c>
      <c r="I100" s="117"/>
      <c r="J100" s="117"/>
      <c r="K100" s="117"/>
      <c r="L100" s="117"/>
      <c r="M100" s="117"/>
      <c r="N100" s="117"/>
      <c r="O100" s="117"/>
      <c r="P100" s="117"/>
      <c r="Q100" s="117"/>
      <c r="R100" s="117"/>
    </row>
    <row r="101" spans="1:19" ht="16.5" customHeight="1" x14ac:dyDescent="0.25">
      <c r="A101" s="92" t="s">
        <v>8</v>
      </c>
      <c r="B101" s="92"/>
      <c r="C101" s="92"/>
      <c r="D101" s="92"/>
      <c r="E101" s="92"/>
      <c r="F101" s="92"/>
      <c r="G101" s="92"/>
      <c r="H101" s="92"/>
      <c r="I101" s="92"/>
      <c r="J101" s="92"/>
      <c r="K101" s="92"/>
      <c r="L101" s="92"/>
      <c r="M101" s="92"/>
      <c r="N101" s="92"/>
      <c r="O101" s="92"/>
      <c r="P101" s="92"/>
      <c r="Q101" s="92"/>
      <c r="R101" s="92"/>
    </row>
    <row r="102" spans="1:19" ht="15.75" x14ac:dyDescent="0.25">
      <c r="A102" s="96" t="s">
        <v>9</v>
      </c>
      <c r="B102" s="96"/>
      <c r="C102" s="96"/>
      <c r="D102" s="96"/>
      <c r="E102" s="96"/>
      <c r="F102" s="96"/>
      <c r="G102" s="96"/>
      <c r="H102" s="96"/>
      <c r="I102" s="96"/>
      <c r="J102" s="96"/>
      <c r="K102" s="96"/>
      <c r="L102" s="96"/>
      <c r="M102" s="96"/>
      <c r="N102" s="96"/>
      <c r="O102" s="96"/>
      <c r="P102" s="96"/>
      <c r="Q102" s="96"/>
      <c r="R102" s="96"/>
    </row>
    <row r="103" spans="1:19" ht="15.75" x14ac:dyDescent="0.25">
      <c r="A103" s="97" t="s">
        <v>10</v>
      </c>
      <c r="B103" s="97"/>
      <c r="C103" s="97"/>
      <c r="D103" s="97"/>
      <c r="E103" s="97"/>
      <c r="F103" s="97"/>
      <c r="G103" s="97"/>
      <c r="H103" s="97"/>
      <c r="I103" s="97"/>
      <c r="J103" s="97"/>
      <c r="K103" s="97"/>
      <c r="L103" s="97"/>
      <c r="M103" s="97"/>
      <c r="N103" s="97"/>
      <c r="O103" s="97"/>
      <c r="P103" s="97"/>
      <c r="Q103" s="97"/>
      <c r="R103" s="97"/>
    </row>
    <row r="104" spans="1:19" ht="18" customHeight="1" x14ac:dyDescent="0.25">
      <c r="A104" s="121" t="s">
        <v>94</v>
      </c>
      <c r="B104" s="122"/>
      <c r="C104" s="122"/>
      <c r="D104" s="122"/>
      <c r="E104" s="122"/>
      <c r="F104" s="122"/>
      <c r="G104" s="122"/>
      <c r="H104" s="122"/>
      <c r="I104" s="122"/>
      <c r="J104" s="122"/>
      <c r="K104" s="122"/>
      <c r="L104" s="122"/>
      <c r="M104" s="122"/>
      <c r="N104" s="122"/>
      <c r="O104" s="122"/>
      <c r="P104" s="122"/>
      <c r="Q104" s="122"/>
      <c r="R104" s="123"/>
    </row>
    <row r="105" spans="1:19" ht="18" customHeight="1" x14ac:dyDescent="0.25">
      <c r="A105" s="106" t="s">
        <v>12</v>
      </c>
      <c r="B105" s="107"/>
      <c r="C105" s="107"/>
      <c r="D105" s="107"/>
      <c r="E105" s="107"/>
      <c r="F105" s="107"/>
      <c r="G105" s="107"/>
      <c r="H105" s="107"/>
      <c r="I105" s="107"/>
      <c r="J105" s="107"/>
      <c r="K105" s="107"/>
      <c r="L105" s="107"/>
      <c r="M105" s="107"/>
      <c r="N105" s="107"/>
      <c r="O105" s="107"/>
      <c r="P105" s="107"/>
      <c r="Q105" s="107"/>
      <c r="R105" s="108"/>
    </row>
    <row r="106" spans="1:19" ht="26.45" customHeight="1" x14ac:dyDescent="0.25">
      <c r="A106" s="98" t="s">
        <v>13</v>
      </c>
      <c r="B106" s="100" t="s">
        <v>14</v>
      </c>
      <c r="C106" s="98" t="s">
        <v>15</v>
      </c>
      <c r="D106" s="100" t="s">
        <v>16</v>
      </c>
      <c r="E106" s="100" t="s">
        <v>17</v>
      </c>
      <c r="F106" s="98" t="s">
        <v>18</v>
      </c>
      <c r="G106" s="98" t="s">
        <v>19</v>
      </c>
      <c r="H106" s="98" t="s">
        <v>20</v>
      </c>
      <c r="I106" s="100" t="s">
        <v>21</v>
      </c>
      <c r="J106" s="6"/>
      <c r="K106" s="7" t="s">
        <v>22</v>
      </c>
      <c r="L106" s="7"/>
      <c r="M106" s="7"/>
      <c r="N106" s="7"/>
      <c r="O106" s="100" t="s">
        <v>23</v>
      </c>
      <c r="P106" s="104"/>
      <c r="Q106" s="104"/>
      <c r="R106" s="105"/>
    </row>
    <row r="107" spans="1:19" ht="12.6" customHeight="1" x14ac:dyDescent="0.25">
      <c r="A107" s="99"/>
      <c r="B107" s="101"/>
      <c r="C107" s="99"/>
      <c r="D107" s="101"/>
      <c r="E107" s="101"/>
      <c r="F107" s="99"/>
      <c r="G107" s="99"/>
      <c r="H107" s="99"/>
      <c r="I107" s="101"/>
      <c r="J107" s="6"/>
      <c r="K107" s="5" t="s">
        <v>24</v>
      </c>
      <c r="L107" s="8" t="s">
        <v>25</v>
      </c>
      <c r="M107" s="8" t="s">
        <v>26</v>
      </c>
      <c r="N107" s="8" t="s">
        <v>27</v>
      </c>
      <c r="O107" s="8" t="s">
        <v>28</v>
      </c>
      <c r="P107" s="8" t="s">
        <v>29</v>
      </c>
      <c r="Q107" s="8" t="s">
        <v>30</v>
      </c>
      <c r="R107" s="8" t="s">
        <v>31</v>
      </c>
    </row>
    <row r="108" spans="1:19" ht="23.25" customHeight="1" x14ac:dyDescent="0.25">
      <c r="A108" s="10">
        <v>175</v>
      </c>
      <c r="B108" s="10" t="s">
        <v>32</v>
      </c>
      <c r="C108" s="11" t="s">
        <v>33</v>
      </c>
      <c r="D108" s="13" t="s">
        <v>95</v>
      </c>
      <c r="E108" s="12">
        <v>27.37</v>
      </c>
      <c r="F108" s="13">
        <v>4.3499999999999996</v>
      </c>
      <c r="G108" s="13">
        <v>9.42</v>
      </c>
      <c r="H108" s="13">
        <v>39.08</v>
      </c>
      <c r="I108" s="13">
        <v>259.36</v>
      </c>
      <c r="J108" s="13">
        <v>195</v>
      </c>
      <c r="K108" s="12">
        <v>127.7</v>
      </c>
      <c r="L108" s="12">
        <v>35.53</v>
      </c>
      <c r="M108" s="12">
        <v>149.6</v>
      </c>
      <c r="N108" s="12">
        <v>0.8</v>
      </c>
      <c r="O108" s="13">
        <v>52.31</v>
      </c>
      <c r="P108" s="12">
        <v>0.1</v>
      </c>
      <c r="Q108" s="13">
        <v>0.55000000000000004</v>
      </c>
      <c r="R108" s="14">
        <v>0.92</v>
      </c>
      <c r="S108" s="28"/>
    </row>
    <row r="109" spans="1:19" ht="17.25" customHeight="1" x14ac:dyDescent="0.25">
      <c r="A109" s="20"/>
      <c r="B109" s="29" t="s">
        <v>35</v>
      </c>
      <c r="C109" s="65" t="s">
        <v>63</v>
      </c>
      <c r="D109" s="16">
        <v>70</v>
      </c>
      <c r="E109" s="18">
        <v>5.6</v>
      </c>
      <c r="F109" s="18">
        <v>9.48</v>
      </c>
      <c r="G109" s="18">
        <v>1.6</v>
      </c>
      <c r="H109" s="18">
        <v>57.6</v>
      </c>
      <c r="I109" s="18">
        <v>280.5</v>
      </c>
      <c r="J109" s="63"/>
      <c r="K109" s="18">
        <v>27.6</v>
      </c>
      <c r="L109" s="18">
        <v>39.6</v>
      </c>
      <c r="M109" s="18">
        <v>104.4</v>
      </c>
      <c r="N109" s="18">
        <v>1.32</v>
      </c>
      <c r="O109" s="19">
        <v>0</v>
      </c>
      <c r="P109" s="18">
        <v>0.12</v>
      </c>
      <c r="Q109" s="18">
        <v>0.3</v>
      </c>
      <c r="R109" s="18">
        <v>0.3</v>
      </c>
      <c r="S109" s="28"/>
    </row>
    <row r="110" spans="1:19" ht="17.25" customHeight="1" x14ac:dyDescent="0.25">
      <c r="A110" s="20">
        <v>15</v>
      </c>
      <c r="B110" s="16" t="s">
        <v>37</v>
      </c>
      <c r="C110" s="17" t="s">
        <v>38</v>
      </c>
      <c r="D110" s="16">
        <v>20</v>
      </c>
      <c r="E110" s="18">
        <v>19.95</v>
      </c>
      <c r="F110" s="14">
        <v>4.6399999999999997</v>
      </c>
      <c r="G110" s="14">
        <v>5.9</v>
      </c>
      <c r="H110" s="21">
        <v>0</v>
      </c>
      <c r="I110" s="14">
        <v>71.66</v>
      </c>
      <c r="J110" s="22"/>
      <c r="K110" s="14">
        <v>176</v>
      </c>
      <c r="L110" s="14">
        <v>7</v>
      </c>
      <c r="M110" s="14">
        <v>100</v>
      </c>
      <c r="N110" s="14">
        <v>0.2</v>
      </c>
      <c r="O110" s="14">
        <v>52</v>
      </c>
      <c r="P110" s="21">
        <v>0</v>
      </c>
      <c r="Q110" s="21">
        <v>0</v>
      </c>
      <c r="R110" s="21">
        <v>0</v>
      </c>
      <c r="S110" s="28"/>
    </row>
    <row r="111" spans="1:19" ht="18" customHeight="1" x14ac:dyDescent="0.25">
      <c r="A111" s="16">
        <v>376</v>
      </c>
      <c r="B111" s="16" t="s">
        <v>39</v>
      </c>
      <c r="C111" s="23" t="s">
        <v>64</v>
      </c>
      <c r="D111" s="16">
        <v>200</v>
      </c>
      <c r="E111" s="18">
        <v>1.89</v>
      </c>
      <c r="F111" s="18">
        <v>0.1</v>
      </c>
      <c r="G111" s="19">
        <v>0</v>
      </c>
      <c r="H111" s="18">
        <v>15</v>
      </c>
      <c r="I111" s="18">
        <v>60</v>
      </c>
      <c r="J111" s="34"/>
      <c r="K111" s="18">
        <v>5</v>
      </c>
      <c r="L111" s="19">
        <v>0</v>
      </c>
      <c r="M111" s="19">
        <v>0</v>
      </c>
      <c r="N111" s="18">
        <v>2</v>
      </c>
      <c r="O111" s="19">
        <v>0</v>
      </c>
      <c r="P111" s="19">
        <v>0</v>
      </c>
      <c r="Q111" s="19">
        <v>0</v>
      </c>
      <c r="R111" s="21">
        <v>0</v>
      </c>
    </row>
    <row r="112" spans="1:19" ht="18" customHeight="1" x14ac:dyDescent="0.25">
      <c r="A112" s="16">
        <v>386</v>
      </c>
      <c r="B112" s="16" t="s">
        <v>41</v>
      </c>
      <c r="C112" s="17" t="s">
        <v>65</v>
      </c>
      <c r="D112" s="16">
        <v>100</v>
      </c>
      <c r="E112" s="18">
        <v>13.39</v>
      </c>
      <c r="F112" s="18">
        <v>2.7</v>
      </c>
      <c r="G112" s="18">
        <v>2.5</v>
      </c>
      <c r="H112" s="18">
        <v>10.8</v>
      </c>
      <c r="I112" s="18">
        <v>79</v>
      </c>
      <c r="J112" s="34"/>
      <c r="K112" s="18">
        <v>121</v>
      </c>
      <c r="L112" s="18">
        <v>15</v>
      </c>
      <c r="M112" s="18">
        <v>94</v>
      </c>
      <c r="N112" s="18">
        <v>0.1</v>
      </c>
      <c r="O112" s="18">
        <v>20</v>
      </c>
      <c r="P112" s="18">
        <v>4.4999999999999998E-2</v>
      </c>
      <c r="Q112" s="18">
        <v>0.1</v>
      </c>
      <c r="R112" s="18">
        <v>1.35</v>
      </c>
      <c r="S112" s="15"/>
    </row>
    <row r="113" spans="1:19" ht="18" customHeight="1" x14ac:dyDescent="0.25">
      <c r="A113" s="112" t="s">
        <v>45</v>
      </c>
      <c r="B113" s="113"/>
      <c r="C113" s="114"/>
      <c r="D113" s="8">
        <v>600</v>
      </c>
      <c r="E113" s="39">
        <f>SUM(E108:E112)</f>
        <v>68.2</v>
      </c>
      <c r="F113" s="39">
        <f t="shared" ref="F113:R113" si="9">SUM(F108:F111)</f>
        <v>18.57</v>
      </c>
      <c r="G113" s="39">
        <f t="shared" si="9"/>
        <v>16.920000000000002</v>
      </c>
      <c r="H113" s="39">
        <f t="shared" si="9"/>
        <v>111.68</v>
      </c>
      <c r="I113" s="39">
        <f t="shared" si="9"/>
        <v>671.52</v>
      </c>
      <c r="J113" s="39">
        <f t="shared" si="9"/>
        <v>195</v>
      </c>
      <c r="K113" s="39">
        <f t="shared" si="9"/>
        <v>336.3</v>
      </c>
      <c r="L113" s="39">
        <f t="shared" si="9"/>
        <v>82.13</v>
      </c>
      <c r="M113" s="39">
        <f t="shared" si="9"/>
        <v>354</v>
      </c>
      <c r="N113" s="39">
        <f t="shared" si="9"/>
        <v>4.32</v>
      </c>
      <c r="O113" s="39">
        <f t="shared" si="9"/>
        <v>104.31</v>
      </c>
      <c r="P113" s="39">
        <f t="shared" si="9"/>
        <v>0.22</v>
      </c>
      <c r="Q113" s="39">
        <f t="shared" si="9"/>
        <v>0.85000000000000009</v>
      </c>
      <c r="R113" s="39">
        <f t="shared" si="9"/>
        <v>1.22</v>
      </c>
    </row>
    <row r="114" spans="1:19" ht="18" customHeight="1" x14ac:dyDescent="0.25">
      <c r="A114" s="106" t="s">
        <v>46</v>
      </c>
      <c r="B114" s="107"/>
      <c r="C114" s="107"/>
      <c r="D114" s="107"/>
      <c r="E114" s="107"/>
      <c r="F114" s="107"/>
      <c r="G114" s="107"/>
      <c r="H114" s="107"/>
      <c r="I114" s="107"/>
      <c r="J114" s="107"/>
      <c r="K114" s="107"/>
      <c r="L114" s="107"/>
      <c r="M114" s="107"/>
      <c r="N114" s="107"/>
      <c r="O114" s="107"/>
      <c r="P114" s="107"/>
      <c r="Q114" s="107"/>
      <c r="R114" s="108"/>
    </row>
    <row r="115" spans="1:19" ht="18" customHeight="1" x14ac:dyDescent="0.25">
      <c r="A115" s="98"/>
      <c r="B115" s="100" t="s">
        <v>14</v>
      </c>
      <c r="C115" s="98" t="s">
        <v>15</v>
      </c>
      <c r="D115" s="100" t="s">
        <v>16</v>
      </c>
      <c r="E115" s="100" t="s">
        <v>17</v>
      </c>
      <c r="F115" s="98" t="s">
        <v>18</v>
      </c>
      <c r="G115" s="98" t="s">
        <v>19</v>
      </c>
      <c r="H115" s="98" t="s">
        <v>20</v>
      </c>
      <c r="I115" s="100" t="s">
        <v>21</v>
      </c>
      <c r="J115" s="6"/>
      <c r="K115" s="7" t="s">
        <v>22</v>
      </c>
      <c r="L115" s="7"/>
      <c r="M115" s="7"/>
      <c r="N115" s="7"/>
      <c r="O115" s="100" t="s">
        <v>23</v>
      </c>
      <c r="P115" s="104"/>
      <c r="Q115" s="104"/>
      <c r="R115" s="105"/>
    </row>
    <row r="116" spans="1:19" ht="15" customHeight="1" x14ac:dyDescent="0.25">
      <c r="A116" s="99"/>
      <c r="B116" s="101"/>
      <c r="C116" s="99"/>
      <c r="D116" s="101"/>
      <c r="E116" s="101"/>
      <c r="F116" s="99"/>
      <c r="G116" s="99"/>
      <c r="H116" s="99"/>
      <c r="I116" s="101"/>
      <c r="J116" s="6"/>
      <c r="K116" s="5" t="s">
        <v>24</v>
      </c>
      <c r="L116" s="8" t="s">
        <v>25</v>
      </c>
      <c r="M116" s="8" t="s">
        <v>26</v>
      </c>
      <c r="N116" s="8" t="s">
        <v>27</v>
      </c>
      <c r="O116" s="8" t="s">
        <v>28</v>
      </c>
      <c r="P116" s="8" t="s">
        <v>29</v>
      </c>
      <c r="Q116" s="8" t="s">
        <v>30</v>
      </c>
      <c r="R116" s="8" t="s">
        <v>31</v>
      </c>
    </row>
    <row r="117" spans="1:19" ht="18" customHeight="1" x14ac:dyDescent="0.25">
      <c r="A117" s="20">
        <v>71</v>
      </c>
      <c r="B117" s="16" t="s">
        <v>32</v>
      </c>
      <c r="C117" s="53" t="s">
        <v>66</v>
      </c>
      <c r="D117" s="16">
        <v>60</v>
      </c>
      <c r="E117" s="18">
        <v>9.4700000000000006</v>
      </c>
      <c r="F117" s="31">
        <v>0.5</v>
      </c>
      <c r="G117" s="31">
        <v>0</v>
      </c>
      <c r="H117" s="31">
        <v>2</v>
      </c>
      <c r="I117" s="18">
        <v>9.6</v>
      </c>
      <c r="J117" s="34"/>
      <c r="K117" s="18">
        <v>13.8</v>
      </c>
      <c r="L117" s="19">
        <v>0</v>
      </c>
      <c r="M117" s="19">
        <v>0</v>
      </c>
      <c r="N117" s="18">
        <v>0.3</v>
      </c>
      <c r="O117" s="19">
        <v>0</v>
      </c>
      <c r="P117" s="19">
        <v>0</v>
      </c>
      <c r="Q117" s="19">
        <v>0</v>
      </c>
      <c r="R117" s="18">
        <v>3</v>
      </c>
    </row>
    <row r="118" spans="1:19" ht="18" customHeight="1" x14ac:dyDescent="0.25">
      <c r="A118" s="16">
        <v>88</v>
      </c>
      <c r="B118" s="16" t="s">
        <v>35</v>
      </c>
      <c r="C118" s="33" t="s">
        <v>96</v>
      </c>
      <c r="D118" s="16">
        <v>200</v>
      </c>
      <c r="E118" s="18">
        <v>9.76</v>
      </c>
      <c r="F118" s="18">
        <v>1.6</v>
      </c>
      <c r="G118" s="18">
        <v>4.9000000000000004</v>
      </c>
      <c r="H118" s="18">
        <v>11.5</v>
      </c>
      <c r="I118" s="18">
        <v>96.8</v>
      </c>
      <c r="J118" s="52"/>
      <c r="K118" s="18">
        <v>75.2</v>
      </c>
      <c r="L118" s="18">
        <v>14.7</v>
      </c>
      <c r="M118" s="18">
        <v>34.200000000000003</v>
      </c>
      <c r="N118" s="18">
        <v>1.0249999999999999</v>
      </c>
      <c r="O118" s="18">
        <v>1</v>
      </c>
      <c r="P118" s="18">
        <v>5.5</v>
      </c>
      <c r="Q118" s="18">
        <v>0.94599999999999995</v>
      </c>
      <c r="R118" s="18">
        <v>6.6</v>
      </c>
    </row>
    <row r="119" spans="1:19" ht="18" customHeight="1" x14ac:dyDescent="0.25">
      <c r="A119" s="16">
        <v>282</v>
      </c>
      <c r="B119" s="16" t="s">
        <v>37</v>
      </c>
      <c r="C119" s="62" t="s">
        <v>97</v>
      </c>
      <c r="D119" s="9" t="s">
        <v>98</v>
      </c>
      <c r="E119" s="18">
        <v>64.06</v>
      </c>
      <c r="F119" s="18">
        <v>15.28</v>
      </c>
      <c r="G119" s="18">
        <v>18.46</v>
      </c>
      <c r="H119" s="16">
        <v>6.25</v>
      </c>
      <c r="I119" s="18">
        <v>268.36</v>
      </c>
      <c r="J119" s="17"/>
      <c r="K119" s="18">
        <v>19.600000000000001</v>
      </c>
      <c r="L119" s="18">
        <v>15.09</v>
      </c>
      <c r="M119" s="18">
        <v>223.38</v>
      </c>
      <c r="N119" s="18">
        <v>11.47</v>
      </c>
      <c r="O119" s="16">
        <v>6.48</v>
      </c>
      <c r="P119" s="18">
        <v>0.21</v>
      </c>
      <c r="Q119" s="18">
        <v>5.8</v>
      </c>
      <c r="R119" s="18">
        <v>15.5</v>
      </c>
    </row>
    <row r="120" spans="1:19" ht="18" customHeight="1" x14ac:dyDescent="0.25">
      <c r="A120" s="16">
        <v>309</v>
      </c>
      <c r="B120" s="9" t="s">
        <v>39</v>
      </c>
      <c r="C120" s="53" t="s">
        <v>70</v>
      </c>
      <c r="D120" s="16">
        <v>150</v>
      </c>
      <c r="E120" s="18">
        <v>11.5</v>
      </c>
      <c r="F120" s="16">
        <v>5.52</v>
      </c>
      <c r="G120" s="18">
        <v>4.5</v>
      </c>
      <c r="H120" s="18">
        <v>26.45</v>
      </c>
      <c r="I120" s="18">
        <v>168.45</v>
      </c>
      <c r="J120" s="54"/>
      <c r="K120" s="18">
        <v>4.8600000000000003</v>
      </c>
      <c r="L120" s="18">
        <v>21.12</v>
      </c>
      <c r="M120" s="18">
        <v>37.17</v>
      </c>
      <c r="N120" s="18">
        <v>1.1025</v>
      </c>
      <c r="O120" s="19">
        <v>0</v>
      </c>
      <c r="P120" s="18">
        <v>5.2499999999999998E-2</v>
      </c>
      <c r="Q120" s="18">
        <v>0.78</v>
      </c>
      <c r="R120" s="19">
        <v>0</v>
      </c>
    </row>
    <row r="121" spans="1:19" ht="18" customHeight="1" x14ac:dyDescent="0.25">
      <c r="A121" s="16">
        <v>1041</v>
      </c>
      <c r="B121" s="16" t="s">
        <v>41</v>
      </c>
      <c r="C121" s="33" t="s">
        <v>99</v>
      </c>
      <c r="D121" s="16">
        <v>200</v>
      </c>
      <c r="E121" s="18">
        <v>8.14</v>
      </c>
      <c r="F121" s="18">
        <v>0.1</v>
      </c>
      <c r="G121" s="19">
        <v>0</v>
      </c>
      <c r="H121" s="18">
        <v>27.1</v>
      </c>
      <c r="I121" s="18">
        <v>108.6</v>
      </c>
      <c r="J121" s="66"/>
      <c r="K121" s="18">
        <v>23.52</v>
      </c>
      <c r="L121" s="18">
        <v>0</v>
      </c>
      <c r="M121" s="54">
        <v>0</v>
      </c>
      <c r="N121" s="18">
        <v>0.24</v>
      </c>
      <c r="O121" s="67">
        <v>0</v>
      </c>
      <c r="P121" s="54">
        <v>0.03</v>
      </c>
      <c r="Q121" s="54">
        <v>0</v>
      </c>
      <c r="R121" s="54">
        <v>12.9</v>
      </c>
      <c r="S121" s="15"/>
    </row>
    <row r="122" spans="1:19" ht="18" customHeight="1" x14ac:dyDescent="0.25">
      <c r="A122" s="16"/>
      <c r="B122" s="16" t="s">
        <v>43</v>
      </c>
      <c r="C122" s="33" t="s">
        <v>52</v>
      </c>
      <c r="D122" s="16">
        <v>30</v>
      </c>
      <c r="E122" s="18">
        <v>1.99</v>
      </c>
      <c r="F122" s="18">
        <v>1.68</v>
      </c>
      <c r="G122" s="18">
        <v>0.33</v>
      </c>
      <c r="H122" s="18">
        <v>14.82</v>
      </c>
      <c r="I122" s="18">
        <v>68.97</v>
      </c>
      <c r="J122" s="34"/>
      <c r="K122" s="18">
        <v>6.9</v>
      </c>
      <c r="L122" s="18">
        <v>7.5</v>
      </c>
      <c r="M122" s="18">
        <v>31.8</v>
      </c>
      <c r="N122" s="18">
        <v>0.93</v>
      </c>
      <c r="O122" s="19">
        <v>0</v>
      </c>
      <c r="P122" s="18">
        <v>0.03</v>
      </c>
      <c r="Q122" s="19">
        <v>0</v>
      </c>
      <c r="R122" s="19">
        <v>0</v>
      </c>
      <c r="S122" s="15"/>
    </row>
    <row r="123" spans="1:19" ht="18" customHeight="1" x14ac:dyDescent="0.25">
      <c r="A123" s="16"/>
      <c r="B123" s="16" t="s">
        <v>72</v>
      </c>
      <c r="C123" s="23" t="s">
        <v>53</v>
      </c>
      <c r="D123" s="16">
        <v>30</v>
      </c>
      <c r="E123" s="14">
        <v>2.4</v>
      </c>
      <c r="F123" s="18">
        <v>2.37</v>
      </c>
      <c r="G123" s="18">
        <v>0.3</v>
      </c>
      <c r="H123" s="18">
        <v>14.49</v>
      </c>
      <c r="I123" s="18">
        <v>70.14</v>
      </c>
      <c r="J123" s="34"/>
      <c r="K123" s="18">
        <v>6.9</v>
      </c>
      <c r="L123" s="18">
        <v>9.9</v>
      </c>
      <c r="M123" s="18">
        <v>26.1</v>
      </c>
      <c r="N123" s="18">
        <v>0.33</v>
      </c>
      <c r="O123" s="19">
        <v>0</v>
      </c>
      <c r="P123" s="18">
        <v>0.03</v>
      </c>
      <c r="Q123" s="19">
        <v>0</v>
      </c>
      <c r="R123" s="19">
        <v>0</v>
      </c>
      <c r="S123" s="15"/>
    </row>
    <row r="124" spans="1:19" ht="18" customHeight="1" x14ac:dyDescent="0.25">
      <c r="A124" s="112" t="s">
        <v>45</v>
      </c>
      <c r="B124" s="113"/>
      <c r="C124" s="114"/>
      <c r="D124" s="8">
        <v>765</v>
      </c>
      <c r="E124" s="39">
        <f t="shared" ref="E124:R124" si="10">SUM(E117:E123)</f>
        <v>107.32000000000001</v>
      </c>
      <c r="F124" s="39">
        <f t="shared" si="10"/>
        <v>27.05</v>
      </c>
      <c r="G124" s="39">
        <f t="shared" si="10"/>
        <v>28.49</v>
      </c>
      <c r="H124" s="39">
        <f t="shared" si="10"/>
        <v>102.61</v>
      </c>
      <c r="I124" s="39">
        <f t="shared" si="10"/>
        <v>790.92000000000007</v>
      </c>
      <c r="J124" s="39">
        <f t="shared" si="10"/>
        <v>0</v>
      </c>
      <c r="K124" s="39">
        <f t="shared" si="10"/>
        <v>150.78</v>
      </c>
      <c r="L124" s="39">
        <f t="shared" si="10"/>
        <v>68.31</v>
      </c>
      <c r="M124" s="39">
        <f t="shared" si="10"/>
        <v>352.65000000000003</v>
      </c>
      <c r="N124" s="39">
        <f t="shared" si="10"/>
        <v>15.397500000000001</v>
      </c>
      <c r="O124" s="39">
        <f t="shared" si="10"/>
        <v>7.48</v>
      </c>
      <c r="P124" s="39">
        <f t="shared" si="10"/>
        <v>5.8525000000000009</v>
      </c>
      <c r="Q124" s="39">
        <f t="shared" si="10"/>
        <v>7.5259999999999998</v>
      </c>
      <c r="R124" s="39">
        <f t="shared" si="10"/>
        <v>38</v>
      </c>
    </row>
    <row r="125" spans="1:19" ht="18" customHeight="1" x14ac:dyDescent="0.25">
      <c r="A125" s="118" t="s">
        <v>54</v>
      </c>
      <c r="B125" s="119"/>
      <c r="C125" s="119"/>
      <c r="D125" s="120"/>
      <c r="E125" s="39">
        <f>E113+E124</f>
        <v>175.52</v>
      </c>
      <c r="F125" s="39">
        <f>F113+F124</f>
        <v>45.620000000000005</v>
      </c>
      <c r="G125" s="39">
        <f>G113+G124</f>
        <v>45.41</v>
      </c>
      <c r="H125" s="39">
        <f>H113+H124</f>
        <v>214.29000000000002</v>
      </c>
      <c r="I125" s="39">
        <f>I113+I124</f>
        <v>1462.44</v>
      </c>
      <c r="J125" s="34"/>
      <c r="K125" s="39">
        <f t="shared" ref="K125:R125" si="11">K113+K124</f>
        <v>487.08000000000004</v>
      </c>
      <c r="L125" s="39">
        <f t="shared" si="11"/>
        <v>150.44</v>
      </c>
      <c r="M125" s="39">
        <f t="shared" si="11"/>
        <v>706.65000000000009</v>
      </c>
      <c r="N125" s="39">
        <f t="shared" si="11"/>
        <v>19.717500000000001</v>
      </c>
      <c r="O125" s="39">
        <f t="shared" si="11"/>
        <v>111.79</v>
      </c>
      <c r="P125" s="39">
        <f t="shared" si="11"/>
        <v>6.0725000000000007</v>
      </c>
      <c r="Q125" s="39">
        <f t="shared" si="11"/>
        <v>8.3759999999999994</v>
      </c>
      <c r="R125" s="39">
        <f t="shared" si="11"/>
        <v>39.22</v>
      </c>
    </row>
    <row r="126" spans="1:19" x14ac:dyDescent="0.25">
      <c r="A126" s="40"/>
      <c r="B126" s="40"/>
      <c r="C126" s="40"/>
      <c r="D126" s="40"/>
      <c r="E126" s="41"/>
      <c r="F126" s="41"/>
      <c r="G126" s="41"/>
      <c r="H126" s="41"/>
      <c r="I126" s="41"/>
      <c r="J126" s="44"/>
      <c r="K126" s="41"/>
      <c r="L126" s="58"/>
      <c r="M126" s="41"/>
      <c r="N126" s="68"/>
      <c r="O126" s="41"/>
      <c r="P126" s="58"/>
      <c r="Q126" s="43"/>
      <c r="R126" s="43"/>
    </row>
    <row r="127" spans="1:19" x14ac:dyDescent="0.25">
      <c r="A127" s="40"/>
      <c r="B127" s="40"/>
      <c r="C127" s="40"/>
      <c r="D127" s="40"/>
      <c r="E127" s="41"/>
      <c r="F127" s="41"/>
      <c r="G127" s="41"/>
      <c r="H127" s="41"/>
      <c r="I127" s="41"/>
      <c r="J127" s="44"/>
      <c r="K127" s="41"/>
      <c r="L127" s="58"/>
      <c r="M127" s="41"/>
      <c r="N127" s="68"/>
      <c r="O127" s="41"/>
      <c r="P127" s="58"/>
      <c r="Q127" s="43"/>
      <c r="R127" s="43"/>
    </row>
    <row r="128" spans="1:19" x14ac:dyDescent="0.25">
      <c r="A128" s="40"/>
      <c r="B128" s="40"/>
      <c r="C128" s="40"/>
      <c r="D128" s="40"/>
      <c r="E128" s="41"/>
      <c r="F128" s="41"/>
      <c r="G128" s="41"/>
      <c r="H128" s="41"/>
      <c r="I128" s="41"/>
      <c r="J128" s="44"/>
      <c r="K128" s="41"/>
      <c r="L128" s="58"/>
      <c r="M128" s="41"/>
      <c r="N128" s="68"/>
      <c r="O128" s="41"/>
      <c r="P128" s="58"/>
      <c r="Q128" s="43"/>
      <c r="R128" s="43"/>
    </row>
    <row r="129" spans="1:18" x14ac:dyDescent="0.25">
      <c r="A129" s="87" t="s">
        <v>0</v>
      </c>
      <c r="B129" s="87"/>
      <c r="C129" s="87"/>
      <c r="D129" s="40"/>
      <c r="E129" s="41"/>
      <c r="F129" s="41"/>
      <c r="G129" s="41"/>
      <c r="H129" s="41"/>
      <c r="I129" s="115" t="s">
        <v>100</v>
      </c>
      <c r="J129" s="115"/>
      <c r="K129" s="115"/>
      <c r="L129" s="115"/>
      <c r="M129" s="115"/>
      <c r="N129" s="115"/>
      <c r="O129" s="115"/>
      <c r="P129" s="115"/>
      <c r="Q129" s="115"/>
      <c r="R129" s="115"/>
    </row>
    <row r="130" spans="1:18" x14ac:dyDescent="0.25">
      <c r="A130" s="88" t="s">
        <v>2</v>
      </c>
      <c r="B130" s="88"/>
      <c r="C130" s="88"/>
      <c r="D130" s="40"/>
      <c r="E130" s="41"/>
      <c r="F130" s="41"/>
      <c r="G130" s="41"/>
      <c r="H130" s="41"/>
      <c r="I130" s="128" t="s">
        <v>101</v>
      </c>
      <c r="J130" s="128"/>
      <c r="K130" s="128"/>
      <c r="L130" s="128"/>
      <c r="M130" s="128"/>
      <c r="N130" s="128"/>
      <c r="O130" s="128"/>
      <c r="P130" s="128"/>
      <c r="Q130" s="128"/>
      <c r="R130" s="128"/>
    </row>
    <row r="131" spans="1:18" x14ac:dyDescent="0.25">
      <c r="A131" s="93" t="s">
        <v>90</v>
      </c>
      <c r="B131" s="93"/>
      <c r="C131" s="93"/>
      <c r="D131" s="40"/>
      <c r="E131" s="41"/>
      <c r="F131" s="41"/>
      <c r="G131" s="41"/>
      <c r="H131" s="116" t="s">
        <v>102</v>
      </c>
      <c r="I131" s="116"/>
      <c r="J131" s="116"/>
      <c r="K131" s="116"/>
      <c r="L131" s="116"/>
      <c r="M131" s="116"/>
      <c r="N131" s="116"/>
      <c r="O131" s="116"/>
      <c r="P131" s="116"/>
      <c r="Q131" s="116"/>
      <c r="R131" s="116"/>
    </row>
    <row r="132" spans="1:18" x14ac:dyDescent="0.25">
      <c r="A132" s="95" t="s">
        <v>6</v>
      </c>
      <c r="B132" s="95"/>
      <c r="C132" s="95"/>
      <c r="D132" s="40"/>
      <c r="E132" s="41"/>
      <c r="F132" s="41"/>
      <c r="G132" s="41"/>
      <c r="H132" s="117" t="s">
        <v>93</v>
      </c>
      <c r="I132" s="117"/>
      <c r="J132" s="117"/>
      <c r="K132" s="117"/>
      <c r="L132" s="117"/>
      <c r="M132" s="117"/>
      <c r="N132" s="117"/>
      <c r="O132" s="117"/>
      <c r="P132" s="117"/>
      <c r="Q132" s="117"/>
      <c r="R132" s="117"/>
    </row>
    <row r="133" spans="1:18" ht="18.75" x14ac:dyDescent="0.25">
      <c r="A133" s="92" t="s">
        <v>8</v>
      </c>
      <c r="B133" s="92"/>
      <c r="C133" s="92"/>
      <c r="D133" s="92"/>
      <c r="E133" s="92"/>
      <c r="F133" s="92"/>
      <c r="G133" s="92"/>
      <c r="H133" s="92"/>
      <c r="I133" s="92"/>
      <c r="J133" s="92"/>
      <c r="K133" s="92"/>
      <c r="L133" s="92"/>
      <c r="M133" s="92"/>
      <c r="N133" s="92"/>
      <c r="O133" s="92"/>
      <c r="P133" s="92"/>
      <c r="Q133" s="92"/>
      <c r="R133" s="92"/>
    </row>
    <row r="134" spans="1:18" ht="15.75" x14ac:dyDescent="0.25">
      <c r="A134" s="96" t="s">
        <v>9</v>
      </c>
      <c r="B134" s="96"/>
      <c r="C134" s="96"/>
      <c r="D134" s="96"/>
      <c r="E134" s="96"/>
      <c r="F134" s="96"/>
      <c r="G134" s="96"/>
      <c r="H134" s="96"/>
      <c r="I134" s="96"/>
      <c r="J134" s="96"/>
      <c r="K134" s="96"/>
      <c r="L134" s="96"/>
      <c r="M134" s="96"/>
      <c r="N134" s="96"/>
      <c r="O134" s="96"/>
      <c r="P134" s="96"/>
      <c r="Q134" s="96"/>
      <c r="R134" s="96"/>
    </row>
    <row r="135" spans="1:18" ht="15.75" x14ac:dyDescent="0.25">
      <c r="A135" s="97" t="s">
        <v>10</v>
      </c>
      <c r="B135" s="97"/>
      <c r="C135" s="97"/>
      <c r="D135" s="97"/>
      <c r="E135" s="97"/>
      <c r="F135" s="97"/>
      <c r="G135" s="97"/>
      <c r="H135" s="97"/>
      <c r="I135" s="97"/>
      <c r="J135" s="97"/>
      <c r="K135" s="97"/>
      <c r="L135" s="97"/>
      <c r="M135" s="97"/>
      <c r="N135" s="97"/>
      <c r="O135" s="97"/>
      <c r="P135" s="97"/>
      <c r="Q135" s="97"/>
      <c r="R135" s="97"/>
    </row>
    <row r="136" spans="1:18" ht="18" customHeight="1" x14ac:dyDescent="0.25">
      <c r="A136" s="121" t="s">
        <v>103</v>
      </c>
      <c r="B136" s="122"/>
      <c r="C136" s="122"/>
      <c r="D136" s="122"/>
      <c r="E136" s="122"/>
      <c r="F136" s="122"/>
      <c r="G136" s="122"/>
      <c r="H136" s="122"/>
      <c r="I136" s="122"/>
      <c r="J136" s="122"/>
      <c r="K136" s="122"/>
      <c r="L136" s="122"/>
      <c r="M136" s="122"/>
      <c r="N136" s="122"/>
      <c r="O136" s="122"/>
      <c r="P136" s="122"/>
      <c r="Q136" s="122"/>
      <c r="R136" s="123"/>
    </row>
    <row r="137" spans="1:18" ht="18.75" customHeight="1" x14ac:dyDescent="0.25">
      <c r="A137" s="106" t="s">
        <v>12</v>
      </c>
      <c r="B137" s="107"/>
      <c r="C137" s="107"/>
      <c r="D137" s="107"/>
      <c r="E137" s="107"/>
      <c r="F137" s="107"/>
      <c r="G137" s="107"/>
      <c r="H137" s="107"/>
      <c r="I137" s="107"/>
      <c r="J137" s="107"/>
      <c r="K137" s="107"/>
      <c r="L137" s="107"/>
      <c r="M137" s="107"/>
      <c r="N137" s="107"/>
      <c r="O137" s="107"/>
      <c r="P137" s="107"/>
      <c r="Q137" s="107"/>
      <c r="R137" s="108"/>
    </row>
    <row r="138" spans="1:18" ht="18" customHeight="1" x14ac:dyDescent="0.25">
      <c r="A138" s="98" t="s">
        <v>13</v>
      </c>
      <c r="B138" s="100" t="s">
        <v>14</v>
      </c>
      <c r="C138" s="98" t="s">
        <v>15</v>
      </c>
      <c r="D138" s="100" t="s">
        <v>61</v>
      </c>
      <c r="E138" s="100" t="s">
        <v>17</v>
      </c>
      <c r="F138" s="98" t="s">
        <v>18</v>
      </c>
      <c r="G138" s="98" t="s">
        <v>19</v>
      </c>
      <c r="H138" s="98" t="s">
        <v>20</v>
      </c>
      <c r="I138" s="100" t="s">
        <v>21</v>
      </c>
      <c r="J138" s="6"/>
      <c r="K138" s="7" t="s">
        <v>22</v>
      </c>
      <c r="L138" s="7"/>
      <c r="M138" s="7"/>
      <c r="N138" s="7"/>
      <c r="O138" s="100" t="s">
        <v>23</v>
      </c>
      <c r="P138" s="104"/>
      <c r="Q138" s="104"/>
      <c r="R138" s="105"/>
    </row>
    <row r="139" spans="1:18" ht="15" customHeight="1" x14ac:dyDescent="0.25">
      <c r="A139" s="99"/>
      <c r="B139" s="101"/>
      <c r="C139" s="99"/>
      <c r="D139" s="101"/>
      <c r="E139" s="101"/>
      <c r="F139" s="99"/>
      <c r="G139" s="99"/>
      <c r="H139" s="99"/>
      <c r="I139" s="101"/>
      <c r="J139" s="6"/>
      <c r="K139" s="5" t="s">
        <v>24</v>
      </c>
      <c r="L139" s="8" t="s">
        <v>25</v>
      </c>
      <c r="M139" s="8" t="s">
        <v>26</v>
      </c>
      <c r="N139" s="8" t="s">
        <v>27</v>
      </c>
      <c r="O139" s="8" t="s">
        <v>28</v>
      </c>
      <c r="P139" s="8" t="s">
        <v>29</v>
      </c>
      <c r="Q139" s="8" t="s">
        <v>30</v>
      </c>
      <c r="R139" s="8" t="s">
        <v>31</v>
      </c>
    </row>
    <row r="140" spans="1:18" ht="18" customHeight="1" x14ac:dyDescent="0.25">
      <c r="A140" s="46" t="s">
        <v>104</v>
      </c>
      <c r="B140" s="9" t="s">
        <v>32</v>
      </c>
      <c r="C140" s="30" t="s">
        <v>105</v>
      </c>
      <c r="D140" s="16" t="s">
        <v>106</v>
      </c>
      <c r="E140" s="18">
        <v>43.03</v>
      </c>
      <c r="F140" s="20">
        <f>8.6*90/120</f>
        <v>6.45</v>
      </c>
      <c r="G140" s="20">
        <f>11.4*90/120</f>
        <v>8.5500000000000007</v>
      </c>
      <c r="H140" s="69">
        <f>9.06*90/120</f>
        <v>6.7950000000000008</v>
      </c>
      <c r="I140" s="18">
        <f>172.8*90/120</f>
        <v>129.60000000000002</v>
      </c>
      <c r="J140" s="34"/>
      <c r="K140" s="18">
        <f>71*90/120</f>
        <v>53.25</v>
      </c>
      <c r="L140" s="18">
        <f>15.7*90/120</f>
        <v>11.775</v>
      </c>
      <c r="M140" s="18">
        <f>72.45*90/120</f>
        <v>54.337499999999999</v>
      </c>
      <c r="N140" s="18">
        <f>26.13*90/120</f>
        <v>19.5975</v>
      </c>
      <c r="O140" s="18">
        <f>0.1*90/120</f>
        <v>7.4999999999999997E-2</v>
      </c>
      <c r="P140" s="18">
        <f>0.13*90/120</f>
        <v>9.7500000000000003E-2</v>
      </c>
      <c r="Q140" s="18">
        <f>2.6*90/120</f>
        <v>1.95</v>
      </c>
      <c r="R140" s="18">
        <f>0.81*90/120</f>
        <v>0.60750000000000004</v>
      </c>
    </row>
    <row r="141" spans="1:18" ht="18" customHeight="1" x14ac:dyDescent="0.25">
      <c r="A141" s="16">
        <v>309</v>
      </c>
      <c r="B141" s="9" t="s">
        <v>35</v>
      </c>
      <c r="C141" s="53" t="s">
        <v>70</v>
      </c>
      <c r="D141" s="16">
        <v>150</v>
      </c>
      <c r="E141" s="18">
        <v>11.5</v>
      </c>
      <c r="F141" s="16">
        <v>5.52</v>
      </c>
      <c r="G141" s="18">
        <v>4.5</v>
      </c>
      <c r="H141" s="18">
        <v>26.45</v>
      </c>
      <c r="I141" s="18">
        <v>168.45</v>
      </c>
      <c r="J141" s="54"/>
      <c r="K141" s="18">
        <v>4.8600000000000003</v>
      </c>
      <c r="L141" s="18">
        <v>21.12</v>
      </c>
      <c r="M141" s="18">
        <v>37.17</v>
      </c>
      <c r="N141" s="18">
        <v>1.1025</v>
      </c>
      <c r="O141" s="19">
        <v>0</v>
      </c>
      <c r="P141" s="18">
        <v>5.2499999999999998E-2</v>
      </c>
      <c r="Q141" s="18">
        <v>0.78</v>
      </c>
      <c r="R141" s="19">
        <v>0</v>
      </c>
    </row>
    <row r="142" spans="1:18" ht="18.75" customHeight="1" x14ac:dyDescent="0.25">
      <c r="A142" s="16"/>
      <c r="B142" s="16" t="s">
        <v>37</v>
      </c>
      <c r="C142" s="62" t="s">
        <v>63</v>
      </c>
      <c r="D142" s="16">
        <v>40</v>
      </c>
      <c r="E142" s="18">
        <v>2.93</v>
      </c>
      <c r="F142" s="16">
        <v>3.16</v>
      </c>
      <c r="G142" s="18">
        <v>0.4</v>
      </c>
      <c r="H142" s="18">
        <v>19.32</v>
      </c>
      <c r="I142" s="18">
        <v>93.52</v>
      </c>
      <c r="J142" s="54"/>
      <c r="K142" s="18">
        <v>9.1999999999999993</v>
      </c>
      <c r="L142" s="18">
        <v>13.2</v>
      </c>
      <c r="M142" s="18">
        <v>34.799999999999997</v>
      </c>
      <c r="N142" s="18">
        <v>0.44</v>
      </c>
      <c r="O142" s="19">
        <v>0</v>
      </c>
      <c r="P142" s="18">
        <v>0.04</v>
      </c>
      <c r="Q142" s="18">
        <v>0.09</v>
      </c>
      <c r="R142" s="18">
        <v>0.1</v>
      </c>
    </row>
    <row r="143" spans="1:18" ht="18" customHeight="1" x14ac:dyDescent="0.25">
      <c r="A143" s="16">
        <v>379</v>
      </c>
      <c r="B143" s="16" t="s">
        <v>39</v>
      </c>
      <c r="C143" s="49" t="s">
        <v>107</v>
      </c>
      <c r="D143" s="16">
        <v>200</v>
      </c>
      <c r="E143" s="18">
        <v>15.45</v>
      </c>
      <c r="F143" s="18">
        <v>3.6</v>
      </c>
      <c r="G143" s="18">
        <v>2.7</v>
      </c>
      <c r="H143" s="18">
        <v>28.3</v>
      </c>
      <c r="I143" s="18">
        <v>151.80000000000001</v>
      </c>
      <c r="J143" s="54"/>
      <c r="K143" s="18">
        <v>100.3</v>
      </c>
      <c r="L143" s="18">
        <v>11.7</v>
      </c>
      <c r="M143" s="18">
        <v>75</v>
      </c>
      <c r="N143" s="18">
        <v>0.1</v>
      </c>
      <c r="O143" s="19">
        <v>0</v>
      </c>
      <c r="P143" s="18">
        <v>4.7</v>
      </c>
      <c r="Q143" s="18">
        <v>0.1</v>
      </c>
      <c r="R143" s="18">
        <v>1.1000000000000001</v>
      </c>
    </row>
    <row r="144" spans="1:18" ht="18" customHeight="1" x14ac:dyDescent="0.25">
      <c r="A144" s="112" t="s">
        <v>45</v>
      </c>
      <c r="B144" s="113"/>
      <c r="C144" s="114"/>
      <c r="D144" s="8">
        <v>510</v>
      </c>
      <c r="E144" s="39">
        <f>SUM(E140:E143)</f>
        <v>72.91</v>
      </c>
      <c r="F144" s="39">
        <f>SUM(F140:F143)</f>
        <v>18.73</v>
      </c>
      <c r="G144" s="39">
        <f>SUM(G140:G143)</f>
        <v>16.150000000000002</v>
      </c>
      <c r="H144" s="39">
        <f>SUM(H140:H143)</f>
        <v>80.864999999999995</v>
      </c>
      <c r="I144" s="39">
        <f>SUM(I140:I143)</f>
        <v>543.37</v>
      </c>
      <c r="J144" s="39"/>
      <c r="K144" s="39">
        <f t="shared" ref="K144:R144" si="12">SUM(K140:K143)</f>
        <v>167.61</v>
      </c>
      <c r="L144" s="39">
        <f t="shared" si="12"/>
        <v>57.795000000000002</v>
      </c>
      <c r="M144" s="39">
        <f t="shared" si="12"/>
        <v>201.3075</v>
      </c>
      <c r="N144" s="39">
        <f t="shared" si="12"/>
        <v>21.240000000000002</v>
      </c>
      <c r="O144" s="39">
        <f t="shared" si="12"/>
        <v>7.4999999999999997E-2</v>
      </c>
      <c r="P144" s="39">
        <f t="shared" si="12"/>
        <v>4.8900000000000006</v>
      </c>
      <c r="Q144" s="39">
        <f t="shared" si="12"/>
        <v>2.92</v>
      </c>
      <c r="R144" s="39">
        <f t="shared" si="12"/>
        <v>1.8075000000000001</v>
      </c>
    </row>
    <row r="145" spans="1:20" ht="18" customHeight="1" x14ac:dyDescent="0.25">
      <c r="A145" s="106" t="s">
        <v>46</v>
      </c>
      <c r="B145" s="107"/>
      <c r="C145" s="107"/>
      <c r="D145" s="107"/>
      <c r="E145" s="107"/>
      <c r="F145" s="107"/>
      <c r="G145" s="107"/>
      <c r="H145" s="107"/>
      <c r="I145" s="107"/>
      <c r="J145" s="107"/>
      <c r="K145" s="107"/>
      <c r="L145" s="107"/>
      <c r="M145" s="107"/>
      <c r="N145" s="107"/>
      <c r="O145" s="107"/>
      <c r="P145" s="107"/>
      <c r="Q145" s="107"/>
      <c r="R145" s="108"/>
    </row>
    <row r="146" spans="1:20" ht="18" customHeight="1" x14ac:dyDescent="0.25">
      <c r="A146" s="98" t="s">
        <v>13</v>
      </c>
      <c r="B146" s="100" t="s">
        <v>14</v>
      </c>
      <c r="C146" s="98" t="s">
        <v>15</v>
      </c>
      <c r="D146" s="100" t="s">
        <v>61</v>
      </c>
      <c r="E146" s="100" t="s">
        <v>17</v>
      </c>
      <c r="F146" s="98" t="s">
        <v>18</v>
      </c>
      <c r="G146" s="98" t="s">
        <v>19</v>
      </c>
      <c r="H146" s="98" t="s">
        <v>20</v>
      </c>
      <c r="I146" s="100" t="s">
        <v>21</v>
      </c>
      <c r="J146" s="6"/>
      <c r="K146" s="7" t="s">
        <v>22</v>
      </c>
      <c r="L146" s="7"/>
      <c r="M146" s="7"/>
      <c r="N146" s="7"/>
      <c r="O146" s="100" t="s">
        <v>23</v>
      </c>
      <c r="P146" s="104"/>
      <c r="Q146" s="104"/>
      <c r="R146" s="105"/>
    </row>
    <row r="147" spans="1:20" ht="15.75" customHeight="1" x14ac:dyDescent="0.25">
      <c r="A147" s="99"/>
      <c r="B147" s="101"/>
      <c r="C147" s="99"/>
      <c r="D147" s="101"/>
      <c r="E147" s="101"/>
      <c r="F147" s="99"/>
      <c r="G147" s="99"/>
      <c r="H147" s="99"/>
      <c r="I147" s="101"/>
      <c r="J147" s="6"/>
      <c r="K147" s="5" t="s">
        <v>24</v>
      </c>
      <c r="L147" s="8" t="s">
        <v>25</v>
      </c>
      <c r="M147" s="8" t="s">
        <v>26</v>
      </c>
      <c r="N147" s="8" t="s">
        <v>27</v>
      </c>
      <c r="O147" s="8" t="s">
        <v>28</v>
      </c>
      <c r="P147" s="8" t="s">
        <v>29</v>
      </c>
      <c r="Q147" s="8" t="s">
        <v>30</v>
      </c>
      <c r="R147" s="8" t="s">
        <v>31</v>
      </c>
    </row>
    <row r="148" spans="1:20" ht="18" customHeight="1" x14ac:dyDescent="0.25">
      <c r="A148" s="16">
        <v>45</v>
      </c>
      <c r="B148" s="16" t="s">
        <v>32</v>
      </c>
      <c r="C148" s="53" t="s">
        <v>108</v>
      </c>
      <c r="D148" s="16">
        <v>60</v>
      </c>
      <c r="E148" s="16">
        <v>5.58</v>
      </c>
      <c r="F148" s="70">
        <v>0.8</v>
      </c>
      <c r="G148" s="70">
        <v>2.8</v>
      </c>
      <c r="H148" s="70">
        <v>6.2</v>
      </c>
      <c r="I148" s="18">
        <v>52.8</v>
      </c>
      <c r="J148" s="34"/>
      <c r="K148" s="18">
        <v>22.4</v>
      </c>
      <c r="L148" s="18">
        <v>9.1</v>
      </c>
      <c r="M148" s="18">
        <v>16.600000000000001</v>
      </c>
      <c r="N148" s="18">
        <v>0.3</v>
      </c>
      <c r="O148" s="19">
        <v>0</v>
      </c>
      <c r="P148" s="19">
        <v>0</v>
      </c>
      <c r="Q148" s="19">
        <v>0</v>
      </c>
      <c r="R148" s="18">
        <v>19.5</v>
      </c>
    </row>
    <row r="149" spans="1:20" ht="18" customHeight="1" x14ac:dyDescent="0.25">
      <c r="A149" s="16">
        <v>102</v>
      </c>
      <c r="B149" s="16" t="s">
        <v>35</v>
      </c>
      <c r="C149" s="62" t="s">
        <v>109</v>
      </c>
      <c r="D149" s="16">
        <v>200</v>
      </c>
      <c r="E149" s="18">
        <v>7.03</v>
      </c>
      <c r="F149" s="18">
        <v>5.0999999999999996</v>
      </c>
      <c r="G149" s="18">
        <v>5.4</v>
      </c>
      <c r="H149" s="18">
        <v>23.9</v>
      </c>
      <c r="I149" s="18">
        <v>163.80000000000001</v>
      </c>
      <c r="J149" s="34"/>
      <c r="K149" s="18">
        <v>45.8</v>
      </c>
      <c r="L149" s="18">
        <v>35.5</v>
      </c>
      <c r="M149" s="18">
        <v>0</v>
      </c>
      <c r="N149" s="18">
        <v>4.5999999999999996</v>
      </c>
      <c r="O149" s="19">
        <v>0</v>
      </c>
      <c r="P149" s="19">
        <v>0</v>
      </c>
      <c r="Q149" s="19">
        <v>0</v>
      </c>
      <c r="R149" s="18">
        <v>11.2</v>
      </c>
    </row>
    <row r="150" spans="1:20" ht="17.25" customHeight="1" x14ac:dyDescent="0.25">
      <c r="A150" s="9">
        <v>259</v>
      </c>
      <c r="B150" s="9" t="s">
        <v>37</v>
      </c>
      <c r="C150" s="53" t="s">
        <v>110</v>
      </c>
      <c r="D150" s="9">
        <v>240</v>
      </c>
      <c r="E150" s="14">
        <v>156.47</v>
      </c>
      <c r="F150" s="14">
        <v>23.44</v>
      </c>
      <c r="G150" s="14">
        <v>10.7</v>
      </c>
      <c r="H150" s="14">
        <v>28.8</v>
      </c>
      <c r="I150" s="14">
        <v>305.82</v>
      </c>
      <c r="J150" s="71"/>
      <c r="K150" s="14">
        <v>31.14</v>
      </c>
      <c r="L150" s="14">
        <v>65.7</v>
      </c>
      <c r="M150" s="14">
        <v>336.96</v>
      </c>
      <c r="N150" s="14">
        <v>3.98</v>
      </c>
      <c r="O150" s="14">
        <v>24</v>
      </c>
      <c r="P150" s="14">
        <v>0.28000000000000003</v>
      </c>
      <c r="Q150" s="21">
        <v>0</v>
      </c>
      <c r="R150" s="14">
        <v>8.92</v>
      </c>
      <c r="S150" s="15"/>
    </row>
    <row r="151" spans="1:20" ht="18" customHeight="1" x14ac:dyDescent="0.25">
      <c r="A151" s="16"/>
      <c r="B151" s="16" t="s">
        <v>39</v>
      </c>
      <c r="C151" s="33" t="s">
        <v>71</v>
      </c>
      <c r="D151" s="16">
        <v>200</v>
      </c>
      <c r="E151" s="18">
        <v>14</v>
      </c>
      <c r="F151" s="18">
        <v>0.2</v>
      </c>
      <c r="G151" s="18">
        <v>0</v>
      </c>
      <c r="H151" s="18">
        <v>3.9</v>
      </c>
      <c r="I151" s="18">
        <v>16</v>
      </c>
      <c r="J151" s="66"/>
      <c r="K151" s="18">
        <v>0.24</v>
      </c>
      <c r="L151" s="18">
        <v>0.2</v>
      </c>
      <c r="M151" s="18">
        <v>0.5</v>
      </c>
      <c r="N151" s="18">
        <v>7</v>
      </c>
      <c r="O151" s="19">
        <v>0</v>
      </c>
      <c r="P151" s="18">
        <v>0.1</v>
      </c>
      <c r="Q151" s="19">
        <v>0</v>
      </c>
      <c r="R151" s="18">
        <v>6</v>
      </c>
      <c r="S151" s="15"/>
    </row>
    <row r="152" spans="1:20" ht="18" customHeight="1" x14ac:dyDescent="0.25">
      <c r="A152" s="16"/>
      <c r="B152" s="16" t="s">
        <v>41</v>
      </c>
      <c r="C152" s="33" t="s">
        <v>52</v>
      </c>
      <c r="D152" s="16">
        <v>30</v>
      </c>
      <c r="E152" s="18">
        <v>1.99</v>
      </c>
      <c r="F152" s="18">
        <v>1.68</v>
      </c>
      <c r="G152" s="18">
        <v>0.33</v>
      </c>
      <c r="H152" s="18">
        <v>14.82</v>
      </c>
      <c r="I152" s="18">
        <v>68.97</v>
      </c>
      <c r="J152" s="66"/>
      <c r="K152" s="18">
        <v>6.9</v>
      </c>
      <c r="L152" s="18">
        <v>7.5</v>
      </c>
      <c r="M152" s="18">
        <v>31.8</v>
      </c>
      <c r="N152" s="18">
        <v>0.93</v>
      </c>
      <c r="O152" s="19">
        <v>0</v>
      </c>
      <c r="P152" s="18">
        <v>0.03</v>
      </c>
      <c r="Q152" s="19">
        <v>0</v>
      </c>
      <c r="R152" s="19">
        <v>0</v>
      </c>
      <c r="S152" s="15"/>
    </row>
    <row r="153" spans="1:20" ht="18" customHeight="1" x14ac:dyDescent="0.25">
      <c r="A153" s="16"/>
      <c r="B153" s="16" t="s">
        <v>43</v>
      </c>
      <c r="C153" s="17" t="s">
        <v>53</v>
      </c>
      <c r="D153" s="16">
        <v>30</v>
      </c>
      <c r="E153" s="14">
        <v>2.4</v>
      </c>
      <c r="F153" s="18">
        <v>2.37</v>
      </c>
      <c r="G153" s="18">
        <v>0.3</v>
      </c>
      <c r="H153" s="18">
        <v>14.49</v>
      </c>
      <c r="I153" s="18">
        <v>70.14</v>
      </c>
      <c r="J153" s="34"/>
      <c r="K153" s="18">
        <v>6.9</v>
      </c>
      <c r="L153" s="18">
        <v>9.9</v>
      </c>
      <c r="M153" s="18">
        <v>26.1</v>
      </c>
      <c r="N153" s="18">
        <v>0.33</v>
      </c>
      <c r="O153" s="19">
        <v>0</v>
      </c>
      <c r="P153" s="18">
        <v>0.03</v>
      </c>
      <c r="Q153" s="19">
        <v>0</v>
      </c>
      <c r="R153" s="19">
        <v>0</v>
      </c>
      <c r="S153" s="15"/>
    </row>
    <row r="154" spans="1:20" ht="18" customHeight="1" x14ac:dyDescent="0.25">
      <c r="A154" s="112" t="s">
        <v>45</v>
      </c>
      <c r="B154" s="113"/>
      <c r="C154" s="114"/>
      <c r="D154" s="8">
        <v>760</v>
      </c>
      <c r="E154" s="39">
        <f t="shared" ref="E154:R154" si="13">SUM(E148:E153)</f>
        <v>187.47</v>
      </c>
      <c r="F154" s="39">
        <f t="shared" si="13"/>
        <v>33.589999999999996</v>
      </c>
      <c r="G154" s="39">
        <f t="shared" si="13"/>
        <v>19.529999999999998</v>
      </c>
      <c r="H154" s="39">
        <f t="shared" si="13"/>
        <v>92.11</v>
      </c>
      <c r="I154" s="39">
        <f t="shared" si="13"/>
        <v>677.53000000000009</v>
      </c>
      <c r="J154" s="39">
        <f t="shared" si="13"/>
        <v>0</v>
      </c>
      <c r="K154" s="39">
        <f t="shared" si="13"/>
        <v>113.38</v>
      </c>
      <c r="L154" s="39">
        <f t="shared" si="13"/>
        <v>127.90000000000002</v>
      </c>
      <c r="M154" s="39">
        <f t="shared" si="13"/>
        <v>411.96000000000004</v>
      </c>
      <c r="N154" s="39">
        <f t="shared" si="13"/>
        <v>17.139999999999997</v>
      </c>
      <c r="O154" s="72">
        <f t="shared" si="13"/>
        <v>24</v>
      </c>
      <c r="P154" s="72">
        <f t="shared" si="13"/>
        <v>0.44000000000000006</v>
      </c>
      <c r="Q154" s="72">
        <f t="shared" si="13"/>
        <v>0</v>
      </c>
      <c r="R154" s="39">
        <f t="shared" si="13"/>
        <v>45.62</v>
      </c>
    </row>
    <row r="155" spans="1:20" ht="18" customHeight="1" x14ac:dyDescent="0.25">
      <c r="A155" s="118" t="s">
        <v>54</v>
      </c>
      <c r="B155" s="119"/>
      <c r="C155" s="119"/>
      <c r="D155" s="120"/>
      <c r="E155" s="39">
        <f>E144+E154</f>
        <v>260.38</v>
      </c>
      <c r="F155" s="39">
        <f>F144+F154</f>
        <v>52.319999999999993</v>
      </c>
      <c r="G155" s="39">
        <f>G144+G154</f>
        <v>35.68</v>
      </c>
      <c r="H155" s="39">
        <f>H144+H154</f>
        <v>172.97499999999999</v>
      </c>
      <c r="I155" s="39">
        <f>I144+I154</f>
        <v>1220.9000000000001</v>
      </c>
      <c r="J155" s="34"/>
      <c r="K155" s="39">
        <f t="shared" ref="K155:R155" si="14">K144+K154</f>
        <v>280.99</v>
      </c>
      <c r="L155" s="39">
        <f t="shared" si="14"/>
        <v>185.69500000000002</v>
      </c>
      <c r="M155" s="39">
        <f t="shared" si="14"/>
        <v>613.26750000000004</v>
      </c>
      <c r="N155" s="39">
        <f t="shared" si="14"/>
        <v>38.379999999999995</v>
      </c>
      <c r="O155" s="39">
        <f t="shared" si="14"/>
        <v>24.074999999999999</v>
      </c>
      <c r="P155" s="39">
        <f t="shared" si="14"/>
        <v>5.330000000000001</v>
      </c>
      <c r="Q155" s="39">
        <f t="shared" si="14"/>
        <v>2.92</v>
      </c>
      <c r="R155" s="39">
        <f t="shared" si="14"/>
        <v>47.427499999999995</v>
      </c>
    </row>
    <row r="156" spans="1:20" x14ac:dyDescent="0.25">
      <c r="A156" s="40"/>
      <c r="B156" s="40"/>
      <c r="C156" s="40"/>
      <c r="D156" s="40"/>
      <c r="E156" s="41"/>
      <c r="F156" s="41"/>
      <c r="G156" s="41"/>
      <c r="H156" s="41"/>
      <c r="I156" s="41"/>
      <c r="J156" s="44"/>
      <c r="K156" s="41"/>
      <c r="L156" s="41"/>
      <c r="M156" s="58"/>
      <c r="N156" s="41"/>
      <c r="O156" s="41"/>
      <c r="P156" s="58"/>
      <c r="Q156" s="43"/>
      <c r="R156" s="41"/>
    </row>
    <row r="157" spans="1:20" x14ac:dyDescent="0.25">
      <c r="A157" s="40"/>
      <c r="B157" s="40"/>
      <c r="C157" s="40"/>
      <c r="D157" s="40"/>
      <c r="E157" s="41"/>
      <c r="F157" s="41"/>
      <c r="G157" s="41"/>
      <c r="H157" s="41"/>
      <c r="I157" s="41"/>
      <c r="J157" s="44"/>
      <c r="K157" s="41"/>
      <c r="L157" s="41"/>
      <c r="M157" s="58"/>
      <c r="N157" s="41"/>
      <c r="O157" s="41"/>
      <c r="P157" s="58"/>
      <c r="Q157" s="43"/>
      <c r="R157" s="41"/>
    </row>
    <row r="158" spans="1:20" x14ac:dyDescent="0.25">
      <c r="A158" s="40"/>
      <c r="B158" s="40"/>
      <c r="C158" s="40"/>
      <c r="D158" s="40"/>
      <c r="E158" s="41"/>
      <c r="F158" s="41"/>
      <c r="G158" s="41"/>
      <c r="H158" s="41"/>
      <c r="I158" s="41"/>
      <c r="J158" s="44"/>
      <c r="K158" s="41"/>
      <c r="L158" s="41"/>
      <c r="M158" s="58"/>
      <c r="N158" s="41"/>
      <c r="O158" s="41"/>
      <c r="P158" s="58"/>
      <c r="Q158" s="43"/>
      <c r="R158" s="41"/>
    </row>
    <row r="159" spans="1:20" x14ac:dyDescent="0.25">
      <c r="A159" s="87" t="s">
        <v>0</v>
      </c>
      <c r="B159" s="87"/>
      <c r="C159" s="87"/>
      <c r="D159" s="40"/>
      <c r="E159" s="41"/>
      <c r="F159" s="41"/>
      <c r="G159" s="41"/>
      <c r="H159" s="41"/>
      <c r="I159" s="41"/>
      <c r="J159" s="44"/>
      <c r="K159" s="115" t="s">
        <v>111</v>
      </c>
      <c r="L159" s="115"/>
      <c r="M159" s="115"/>
      <c r="N159" s="115"/>
      <c r="O159" s="115"/>
      <c r="P159" s="115"/>
      <c r="Q159" s="115"/>
      <c r="R159" s="115"/>
      <c r="S159" s="115"/>
      <c r="T159" s="115"/>
    </row>
    <row r="160" spans="1:20" x14ac:dyDescent="0.25">
      <c r="A160" s="88" t="s">
        <v>2</v>
      </c>
      <c r="B160" s="88"/>
      <c r="C160" s="88"/>
      <c r="D160" s="40"/>
      <c r="E160" s="41"/>
      <c r="F160" s="41"/>
      <c r="G160" s="41"/>
      <c r="H160" s="41"/>
      <c r="I160" s="41"/>
      <c r="J160" s="44"/>
      <c r="K160" s="129" t="s">
        <v>112</v>
      </c>
      <c r="L160" s="129"/>
      <c r="M160" s="129"/>
      <c r="N160" s="129"/>
      <c r="O160" s="129"/>
      <c r="P160" s="129"/>
      <c r="Q160" s="129"/>
      <c r="R160" s="129"/>
      <c r="S160" s="129"/>
      <c r="T160" s="129"/>
    </row>
    <row r="161" spans="1:19" x14ac:dyDescent="0.25">
      <c r="A161" s="93" t="s">
        <v>90</v>
      </c>
      <c r="B161" s="93"/>
      <c r="C161" s="93"/>
      <c r="D161" s="40"/>
      <c r="E161" s="41"/>
      <c r="F161" s="41"/>
      <c r="G161" s="41"/>
      <c r="H161" s="41"/>
      <c r="I161" s="41"/>
      <c r="J161" s="44"/>
      <c r="K161" s="117" t="s">
        <v>113</v>
      </c>
      <c r="L161" s="117"/>
      <c r="M161" s="117"/>
      <c r="N161" s="117"/>
      <c r="O161" s="117"/>
      <c r="P161" s="117"/>
      <c r="Q161" s="117"/>
      <c r="R161" s="117"/>
    </row>
    <row r="162" spans="1:19" x14ac:dyDescent="0.25">
      <c r="A162" s="95" t="s">
        <v>6</v>
      </c>
      <c r="B162" s="95"/>
      <c r="C162" s="95"/>
      <c r="D162" s="40"/>
      <c r="E162" s="41"/>
      <c r="F162" s="41"/>
      <c r="G162" s="41"/>
      <c r="H162" s="41"/>
      <c r="I162" s="41"/>
      <c r="J162" s="44"/>
      <c r="K162" s="117" t="s">
        <v>93</v>
      </c>
      <c r="L162" s="117"/>
      <c r="M162" s="117"/>
      <c r="N162" s="117"/>
      <c r="O162" s="117"/>
      <c r="P162" s="117"/>
      <c r="Q162" s="117"/>
      <c r="R162" s="117"/>
    </row>
    <row r="163" spans="1:19" ht="18.75" x14ac:dyDescent="0.25">
      <c r="A163" s="92" t="s">
        <v>8</v>
      </c>
      <c r="B163" s="92"/>
      <c r="C163" s="92"/>
      <c r="D163" s="92"/>
      <c r="E163" s="92"/>
      <c r="F163" s="92"/>
      <c r="G163" s="92"/>
      <c r="H163" s="92"/>
      <c r="I163" s="92"/>
      <c r="J163" s="92"/>
      <c r="K163" s="92"/>
      <c r="L163" s="92"/>
      <c r="M163" s="92"/>
      <c r="N163" s="92"/>
      <c r="O163" s="92"/>
      <c r="P163" s="92"/>
      <c r="Q163" s="92"/>
      <c r="R163" s="92"/>
    </row>
    <row r="164" spans="1:19" ht="15.75" x14ac:dyDescent="0.25">
      <c r="A164" s="96" t="s">
        <v>9</v>
      </c>
      <c r="B164" s="96"/>
      <c r="C164" s="96"/>
      <c r="D164" s="96"/>
      <c r="E164" s="96"/>
      <c r="F164" s="96"/>
      <c r="G164" s="96"/>
      <c r="H164" s="96"/>
      <c r="I164" s="96"/>
      <c r="J164" s="96"/>
      <c r="K164" s="96"/>
      <c r="L164" s="96"/>
      <c r="M164" s="96"/>
      <c r="N164" s="96"/>
      <c r="O164" s="96"/>
      <c r="P164" s="96"/>
      <c r="Q164" s="96"/>
      <c r="R164" s="96"/>
    </row>
    <row r="165" spans="1:19" ht="15.75" x14ac:dyDescent="0.25">
      <c r="A165" s="97" t="s">
        <v>10</v>
      </c>
      <c r="B165" s="97"/>
      <c r="C165" s="97"/>
      <c r="D165" s="97"/>
      <c r="E165" s="97"/>
      <c r="F165" s="97"/>
      <c r="G165" s="97"/>
      <c r="H165" s="97"/>
      <c r="I165" s="97"/>
      <c r="J165" s="97"/>
      <c r="K165" s="97"/>
      <c r="L165" s="97"/>
      <c r="M165" s="97"/>
      <c r="N165" s="97"/>
      <c r="O165" s="97"/>
      <c r="P165" s="97"/>
      <c r="Q165" s="97"/>
      <c r="R165" s="97"/>
    </row>
    <row r="166" spans="1:19" ht="18" customHeight="1" x14ac:dyDescent="0.25">
      <c r="A166" s="121" t="s">
        <v>114</v>
      </c>
      <c r="B166" s="122"/>
      <c r="C166" s="122"/>
      <c r="D166" s="122"/>
      <c r="E166" s="122"/>
      <c r="F166" s="122"/>
      <c r="G166" s="122"/>
      <c r="H166" s="122"/>
      <c r="I166" s="122"/>
      <c r="J166" s="122"/>
      <c r="K166" s="122"/>
      <c r="L166" s="122"/>
      <c r="M166" s="122"/>
      <c r="N166" s="122"/>
      <c r="O166" s="122"/>
      <c r="P166" s="122"/>
      <c r="Q166" s="122"/>
      <c r="R166" s="123"/>
    </row>
    <row r="167" spans="1:19" ht="18.75" customHeight="1" x14ac:dyDescent="0.25">
      <c r="A167" s="106" t="s">
        <v>12</v>
      </c>
      <c r="B167" s="107"/>
      <c r="C167" s="107"/>
      <c r="D167" s="107"/>
      <c r="E167" s="107"/>
      <c r="F167" s="107"/>
      <c r="G167" s="107"/>
      <c r="H167" s="107"/>
      <c r="I167" s="107"/>
      <c r="J167" s="107"/>
      <c r="K167" s="107"/>
      <c r="L167" s="107"/>
      <c r="M167" s="107"/>
      <c r="N167" s="107"/>
      <c r="O167" s="107"/>
      <c r="P167" s="107"/>
      <c r="Q167" s="107"/>
      <c r="R167" s="108"/>
    </row>
    <row r="168" spans="1:19" ht="18" customHeight="1" x14ac:dyDescent="0.25">
      <c r="A168" s="98" t="s">
        <v>13</v>
      </c>
      <c r="B168" s="100" t="s">
        <v>14</v>
      </c>
      <c r="C168" s="98" t="s">
        <v>15</v>
      </c>
      <c r="D168" s="100" t="s">
        <v>61</v>
      </c>
      <c r="E168" s="100" t="s">
        <v>17</v>
      </c>
      <c r="F168" s="98" t="s">
        <v>18</v>
      </c>
      <c r="G168" s="98" t="s">
        <v>19</v>
      </c>
      <c r="H168" s="98" t="s">
        <v>20</v>
      </c>
      <c r="I168" s="100" t="s">
        <v>21</v>
      </c>
      <c r="J168" s="6"/>
      <c r="K168" s="7" t="s">
        <v>22</v>
      </c>
      <c r="L168" s="7"/>
      <c r="M168" s="7"/>
      <c r="N168" s="7"/>
      <c r="O168" s="100" t="s">
        <v>23</v>
      </c>
      <c r="P168" s="104"/>
      <c r="Q168" s="104"/>
      <c r="R168" s="105"/>
    </row>
    <row r="169" spans="1:19" ht="15" customHeight="1" x14ac:dyDescent="0.25">
      <c r="A169" s="99"/>
      <c r="B169" s="101"/>
      <c r="C169" s="99"/>
      <c r="D169" s="101"/>
      <c r="E169" s="101"/>
      <c r="F169" s="99"/>
      <c r="G169" s="99"/>
      <c r="H169" s="99"/>
      <c r="I169" s="101"/>
      <c r="J169" s="6"/>
      <c r="K169" s="5" t="s">
        <v>24</v>
      </c>
      <c r="L169" s="8" t="s">
        <v>25</v>
      </c>
      <c r="M169" s="8" t="s">
        <v>26</v>
      </c>
      <c r="N169" s="8" t="s">
        <v>27</v>
      </c>
      <c r="O169" s="8" t="s">
        <v>28</v>
      </c>
      <c r="P169" s="8" t="s">
        <v>29</v>
      </c>
      <c r="Q169" s="8" t="s">
        <v>30</v>
      </c>
      <c r="R169" s="8" t="s">
        <v>31</v>
      </c>
    </row>
    <row r="170" spans="1:19" ht="27.75" customHeight="1" x14ac:dyDescent="0.25">
      <c r="A170" s="9">
        <v>210</v>
      </c>
      <c r="B170" s="9" t="s">
        <v>32</v>
      </c>
      <c r="C170" s="61" t="s">
        <v>115</v>
      </c>
      <c r="D170" s="16">
        <v>200</v>
      </c>
      <c r="E170" s="18">
        <v>49.48</v>
      </c>
      <c r="F170" s="18">
        <v>13.7</v>
      </c>
      <c r="G170" s="18">
        <v>27.6</v>
      </c>
      <c r="H170" s="18">
        <v>14.5</v>
      </c>
      <c r="I170" s="18">
        <v>362.1</v>
      </c>
      <c r="J170" s="34"/>
      <c r="K170" s="18">
        <v>113.9</v>
      </c>
      <c r="L170" s="18">
        <v>19.5</v>
      </c>
      <c r="M170" s="18">
        <v>259.8</v>
      </c>
      <c r="N170" s="18">
        <v>3</v>
      </c>
      <c r="O170" s="18">
        <v>339.8</v>
      </c>
      <c r="P170" s="18">
        <v>0.2</v>
      </c>
      <c r="Q170" s="18">
        <v>0</v>
      </c>
      <c r="R170" s="18">
        <v>0.3</v>
      </c>
    </row>
    <row r="171" spans="1:19" ht="18" customHeight="1" x14ac:dyDescent="0.25">
      <c r="A171" s="16"/>
      <c r="B171" s="16" t="s">
        <v>35</v>
      </c>
      <c r="C171" s="23" t="s">
        <v>63</v>
      </c>
      <c r="D171" s="9">
        <v>40</v>
      </c>
      <c r="E171" s="14">
        <v>2.93</v>
      </c>
      <c r="F171" s="14">
        <v>3.16</v>
      </c>
      <c r="G171" s="14">
        <v>0.4</v>
      </c>
      <c r="H171" s="14">
        <v>19.32</v>
      </c>
      <c r="I171" s="14">
        <v>93.52</v>
      </c>
      <c r="J171" s="22"/>
      <c r="K171" s="14">
        <v>9.1999999999999993</v>
      </c>
      <c r="L171" s="14">
        <v>13.2</v>
      </c>
      <c r="M171" s="14">
        <v>34.799999999999997</v>
      </c>
      <c r="N171" s="14">
        <v>0.44</v>
      </c>
      <c r="O171" s="21">
        <v>0</v>
      </c>
      <c r="P171" s="14">
        <v>0.04</v>
      </c>
      <c r="Q171" s="14">
        <v>0.09</v>
      </c>
      <c r="R171" s="14">
        <v>0.1</v>
      </c>
    </row>
    <row r="172" spans="1:19" ht="18" customHeight="1" x14ac:dyDescent="0.25">
      <c r="A172" s="16"/>
      <c r="B172" s="16" t="s">
        <v>37</v>
      </c>
      <c r="C172" s="23" t="s">
        <v>116</v>
      </c>
      <c r="D172" s="9">
        <v>60</v>
      </c>
      <c r="E172" s="14">
        <v>14.4</v>
      </c>
      <c r="F172" s="14">
        <v>2.88</v>
      </c>
      <c r="G172" s="14">
        <v>1.68</v>
      </c>
      <c r="H172" s="14">
        <v>46.62</v>
      </c>
      <c r="I172" s="14">
        <v>201.48</v>
      </c>
      <c r="J172" s="22"/>
      <c r="K172" s="14">
        <v>5.4</v>
      </c>
      <c r="L172" s="21">
        <v>0</v>
      </c>
      <c r="M172" s="21">
        <v>0</v>
      </c>
      <c r="N172" s="14">
        <v>0.36</v>
      </c>
      <c r="O172" s="21">
        <v>0</v>
      </c>
      <c r="P172" s="14">
        <v>0.05</v>
      </c>
      <c r="Q172" s="14">
        <v>0.83</v>
      </c>
      <c r="R172" s="21">
        <v>0</v>
      </c>
    </row>
    <row r="173" spans="1:19" ht="18" customHeight="1" x14ac:dyDescent="0.25">
      <c r="A173" s="16">
        <v>376</v>
      </c>
      <c r="B173" s="16" t="s">
        <v>39</v>
      </c>
      <c r="C173" s="17" t="s">
        <v>64</v>
      </c>
      <c r="D173" s="16">
        <v>200</v>
      </c>
      <c r="E173" s="18">
        <v>1.89</v>
      </c>
      <c r="F173" s="18">
        <v>0.1</v>
      </c>
      <c r="G173" s="19">
        <v>0</v>
      </c>
      <c r="H173" s="18">
        <v>15</v>
      </c>
      <c r="I173" s="18">
        <v>60</v>
      </c>
      <c r="J173" s="34"/>
      <c r="K173" s="18">
        <v>5</v>
      </c>
      <c r="L173" s="18">
        <v>0</v>
      </c>
      <c r="M173" s="18">
        <v>0</v>
      </c>
      <c r="N173" s="18">
        <v>2</v>
      </c>
      <c r="O173" s="19">
        <v>0</v>
      </c>
      <c r="P173" s="19">
        <v>0</v>
      </c>
      <c r="Q173" s="19">
        <v>0</v>
      </c>
      <c r="R173" s="19">
        <v>0</v>
      </c>
      <c r="S173" s="28"/>
    </row>
    <row r="174" spans="1:19" ht="18" customHeight="1" x14ac:dyDescent="0.25">
      <c r="A174" s="16">
        <v>386</v>
      </c>
      <c r="B174" s="16" t="s">
        <v>41</v>
      </c>
      <c r="C174" s="17" t="s">
        <v>44</v>
      </c>
      <c r="D174" s="16">
        <v>100</v>
      </c>
      <c r="E174" s="18">
        <v>14.42</v>
      </c>
      <c r="F174" s="18">
        <v>3</v>
      </c>
      <c r="G174" s="18">
        <v>1</v>
      </c>
      <c r="H174" s="18">
        <v>4.2</v>
      </c>
      <c r="I174" s="18">
        <v>40</v>
      </c>
      <c r="J174" s="34"/>
      <c r="K174" s="18">
        <v>124</v>
      </c>
      <c r="L174" s="18">
        <v>14</v>
      </c>
      <c r="M174" s="18">
        <v>92</v>
      </c>
      <c r="N174" s="18">
        <v>0.1</v>
      </c>
      <c r="O174" s="19">
        <v>0</v>
      </c>
      <c r="P174" s="18">
        <v>0.03</v>
      </c>
      <c r="Q174" s="18">
        <v>0.1</v>
      </c>
      <c r="R174" s="18">
        <v>0.3</v>
      </c>
      <c r="S174" s="15"/>
    </row>
    <row r="175" spans="1:19" x14ac:dyDescent="0.25">
      <c r="A175" s="112" t="s">
        <v>45</v>
      </c>
      <c r="B175" s="113"/>
      <c r="C175" s="114"/>
      <c r="D175" s="5">
        <v>500</v>
      </c>
      <c r="E175" s="39">
        <f>SUM(E170:E174)</f>
        <v>83.12</v>
      </c>
      <c r="F175" s="39">
        <f t="shared" ref="F175:R175" si="15">SUM(F170:F173)</f>
        <v>19.84</v>
      </c>
      <c r="G175" s="39">
        <f t="shared" si="15"/>
        <v>29.68</v>
      </c>
      <c r="H175" s="39">
        <f t="shared" si="15"/>
        <v>95.44</v>
      </c>
      <c r="I175" s="39">
        <f t="shared" si="15"/>
        <v>717.1</v>
      </c>
      <c r="J175" s="39">
        <f t="shared" si="15"/>
        <v>0</v>
      </c>
      <c r="K175" s="39">
        <f t="shared" si="15"/>
        <v>133.5</v>
      </c>
      <c r="L175" s="39">
        <f t="shared" si="15"/>
        <v>32.700000000000003</v>
      </c>
      <c r="M175" s="39">
        <f t="shared" si="15"/>
        <v>294.60000000000002</v>
      </c>
      <c r="N175" s="39">
        <f t="shared" si="15"/>
        <v>5.8</v>
      </c>
      <c r="O175" s="39">
        <f t="shared" si="15"/>
        <v>339.8</v>
      </c>
      <c r="P175" s="39">
        <f t="shared" si="15"/>
        <v>0.29000000000000004</v>
      </c>
      <c r="Q175" s="39">
        <f t="shared" si="15"/>
        <v>0.91999999999999993</v>
      </c>
      <c r="R175" s="39">
        <f t="shared" si="15"/>
        <v>0.4</v>
      </c>
    </row>
    <row r="176" spans="1:19" ht="18" customHeight="1" x14ac:dyDescent="0.25">
      <c r="A176" s="106" t="s">
        <v>46</v>
      </c>
      <c r="B176" s="107"/>
      <c r="C176" s="107"/>
      <c r="D176" s="107"/>
      <c r="E176" s="107"/>
      <c r="F176" s="107"/>
      <c r="G176" s="107"/>
      <c r="H176" s="107"/>
      <c r="I176" s="107"/>
      <c r="J176" s="107"/>
      <c r="K176" s="107"/>
      <c r="L176" s="107"/>
      <c r="M176" s="107"/>
      <c r="N176" s="107"/>
      <c r="O176" s="107"/>
      <c r="P176" s="107"/>
      <c r="Q176" s="107"/>
      <c r="R176" s="108"/>
    </row>
    <row r="177" spans="1:20" ht="18" customHeight="1" x14ac:dyDescent="0.25">
      <c r="A177" s="98" t="s">
        <v>13</v>
      </c>
      <c r="B177" s="100" t="s">
        <v>14</v>
      </c>
      <c r="C177" s="98" t="s">
        <v>15</v>
      </c>
      <c r="D177" s="100" t="s">
        <v>61</v>
      </c>
      <c r="E177" s="100" t="s">
        <v>17</v>
      </c>
      <c r="F177" s="98" t="s">
        <v>18</v>
      </c>
      <c r="G177" s="98" t="s">
        <v>19</v>
      </c>
      <c r="H177" s="98" t="s">
        <v>20</v>
      </c>
      <c r="I177" s="100" t="s">
        <v>21</v>
      </c>
      <c r="J177" s="6"/>
      <c r="K177" s="7" t="s">
        <v>22</v>
      </c>
      <c r="L177" s="7"/>
      <c r="M177" s="7"/>
      <c r="N177" s="7"/>
      <c r="O177" s="100" t="s">
        <v>23</v>
      </c>
      <c r="P177" s="104"/>
      <c r="Q177" s="104"/>
      <c r="R177" s="105"/>
    </row>
    <row r="178" spans="1:20" ht="15" customHeight="1" x14ac:dyDescent="0.25">
      <c r="A178" s="99"/>
      <c r="B178" s="101"/>
      <c r="C178" s="99"/>
      <c r="D178" s="101"/>
      <c r="E178" s="101"/>
      <c r="F178" s="99"/>
      <c r="G178" s="99"/>
      <c r="H178" s="99"/>
      <c r="I178" s="101"/>
      <c r="J178" s="6"/>
      <c r="K178" s="5" t="s">
        <v>24</v>
      </c>
      <c r="L178" s="8" t="s">
        <v>25</v>
      </c>
      <c r="M178" s="8" t="s">
        <v>26</v>
      </c>
      <c r="N178" s="8" t="s">
        <v>27</v>
      </c>
      <c r="O178" s="8" t="s">
        <v>28</v>
      </c>
      <c r="P178" s="8" t="s">
        <v>29</v>
      </c>
      <c r="Q178" s="8" t="s">
        <v>30</v>
      </c>
      <c r="R178" s="8" t="s">
        <v>31</v>
      </c>
    </row>
    <row r="179" spans="1:20" ht="17.25" customHeight="1" x14ac:dyDescent="0.25">
      <c r="A179" s="20">
        <v>71</v>
      </c>
      <c r="B179" s="16" t="s">
        <v>32</v>
      </c>
      <c r="C179" s="53" t="s">
        <v>66</v>
      </c>
      <c r="D179" s="16">
        <v>60</v>
      </c>
      <c r="E179" s="18">
        <v>9.4700000000000006</v>
      </c>
      <c r="F179" s="31">
        <v>0.5</v>
      </c>
      <c r="G179" s="31">
        <v>0</v>
      </c>
      <c r="H179" s="31">
        <v>2</v>
      </c>
      <c r="I179" s="18">
        <v>9.6</v>
      </c>
      <c r="J179" s="34"/>
      <c r="K179" s="18">
        <v>13.8</v>
      </c>
      <c r="L179" s="19">
        <v>0</v>
      </c>
      <c r="M179" s="19">
        <v>0</v>
      </c>
      <c r="N179" s="18">
        <v>0.3</v>
      </c>
      <c r="O179" s="19">
        <v>0</v>
      </c>
      <c r="P179" s="19">
        <v>0</v>
      </c>
      <c r="Q179" s="19">
        <v>0</v>
      </c>
      <c r="R179" s="18">
        <v>3</v>
      </c>
    </row>
    <row r="180" spans="1:20" ht="32.25" customHeight="1" x14ac:dyDescent="0.25">
      <c r="A180" s="16">
        <v>103</v>
      </c>
      <c r="B180" s="16" t="s">
        <v>35</v>
      </c>
      <c r="C180" s="33" t="s">
        <v>117</v>
      </c>
      <c r="D180" s="9">
        <v>200</v>
      </c>
      <c r="E180" s="73">
        <v>8.02</v>
      </c>
      <c r="F180" s="18">
        <v>2.15</v>
      </c>
      <c r="G180" s="18">
        <v>2.27</v>
      </c>
      <c r="H180" s="16">
        <v>13.96</v>
      </c>
      <c r="I180" s="73">
        <v>94.6</v>
      </c>
      <c r="J180" s="17"/>
      <c r="K180" s="18">
        <v>23.36</v>
      </c>
      <c r="L180" s="18">
        <v>21.82</v>
      </c>
      <c r="M180" s="18">
        <v>54.06</v>
      </c>
      <c r="N180" s="18">
        <v>0.9</v>
      </c>
      <c r="O180" s="19">
        <v>0</v>
      </c>
      <c r="P180" s="16">
        <v>0.09</v>
      </c>
      <c r="Q180" s="18">
        <v>0.94599999999999995</v>
      </c>
      <c r="R180" s="18">
        <v>6.6</v>
      </c>
    </row>
    <row r="181" spans="1:20" ht="18" customHeight="1" x14ac:dyDescent="0.25">
      <c r="A181" s="16">
        <v>229</v>
      </c>
      <c r="B181" s="16" t="s">
        <v>37</v>
      </c>
      <c r="C181" s="49" t="s">
        <v>118</v>
      </c>
      <c r="D181" s="16">
        <v>120</v>
      </c>
      <c r="E181" s="18">
        <v>28.44</v>
      </c>
      <c r="F181" s="18">
        <v>10.92</v>
      </c>
      <c r="G181" s="18">
        <v>5.76</v>
      </c>
      <c r="H181" s="18">
        <v>5.76</v>
      </c>
      <c r="I181" s="35">
        <v>118.8</v>
      </c>
      <c r="J181" s="52"/>
      <c r="K181" s="18">
        <v>42.59</v>
      </c>
      <c r="L181" s="18">
        <v>40.97</v>
      </c>
      <c r="M181" s="18">
        <v>155.53</v>
      </c>
      <c r="N181" s="18">
        <v>0.79</v>
      </c>
      <c r="O181" s="18">
        <v>1.82</v>
      </c>
      <c r="P181" s="18">
        <v>6.24</v>
      </c>
      <c r="Q181" s="18">
        <v>0.96</v>
      </c>
      <c r="R181" s="18">
        <v>2.88</v>
      </c>
      <c r="S181" s="15"/>
    </row>
    <row r="182" spans="1:20" ht="17.25" customHeight="1" x14ac:dyDescent="0.25">
      <c r="A182" s="16">
        <v>304</v>
      </c>
      <c r="B182" s="16" t="s">
        <v>39</v>
      </c>
      <c r="C182" s="17" t="s">
        <v>119</v>
      </c>
      <c r="D182" s="16">
        <v>150</v>
      </c>
      <c r="E182" s="18">
        <v>16.64</v>
      </c>
      <c r="F182" s="18">
        <v>3.8</v>
      </c>
      <c r="G182" s="18">
        <v>6.1</v>
      </c>
      <c r="H182" s="18">
        <v>41.4</v>
      </c>
      <c r="I182" s="18">
        <v>235.7</v>
      </c>
      <c r="J182" s="66"/>
      <c r="K182" s="18">
        <v>140.80000000000001</v>
      </c>
      <c r="L182" s="18">
        <v>115.2</v>
      </c>
      <c r="M182" s="18">
        <v>392.1</v>
      </c>
      <c r="N182" s="18">
        <v>3.6</v>
      </c>
      <c r="O182" s="18">
        <v>0.1</v>
      </c>
      <c r="P182" s="18">
        <v>42.8</v>
      </c>
      <c r="Q182" s="18">
        <v>4.5</v>
      </c>
      <c r="R182" s="54">
        <v>0</v>
      </c>
      <c r="S182" s="15"/>
    </row>
    <row r="183" spans="1:20" ht="18" customHeight="1" x14ac:dyDescent="0.25">
      <c r="A183" s="16">
        <v>349</v>
      </c>
      <c r="B183" s="16" t="s">
        <v>41</v>
      </c>
      <c r="C183" s="33" t="s">
        <v>120</v>
      </c>
      <c r="D183" s="16">
        <v>200</v>
      </c>
      <c r="E183" s="18">
        <v>7.02</v>
      </c>
      <c r="F183" s="18">
        <v>0.6</v>
      </c>
      <c r="G183" s="18">
        <v>0.09</v>
      </c>
      <c r="H183" s="18">
        <v>32.01</v>
      </c>
      <c r="I183" s="18">
        <v>132.80000000000001</v>
      </c>
      <c r="J183" s="34"/>
      <c r="K183" s="18">
        <v>32.479999999999997</v>
      </c>
      <c r="L183" s="18">
        <v>17.46</v>
      </c>
      <c r="M183" s="18">
        <v>23.44</v>
      </c>
      <c r="N183" s="18">
        <v>0.7</v>
      </c>
      <c r="O183" s="19">
        <v>0</v>
      </c>
      <c r="P183" s="18">
        <v>0.02</v>
      </c>
      <c r="Q183" s="18">
        <v>0.26</v>
      </c>
      <c r="R183" s="18">
        <v>0.73</v>
      </c>
      <c r="S183" s="15"/>
    </row>
    <row r="184" spans="1:20" ht="18" customHeight="1" x14ac:dyDescent="0.25">
      <c r="A184" s="16"/>
      <c r="B184" s="16" t="s">
        <v>43</v>
      </c>
      <c r="C184" s="33" t="s">
        <v>52</v>
      </c>
      <c r="D184" s="16">
        <v>40</v>
      </c>
      <c r="E184" s="18">
        <v>2.66</v>
      </c>
      <c r="F184" s="18">
        <v>1.68</v>
      </c>
      <c r="G184" s="18">
        <v>0.33</v>
      </c>
      <c r="H184" s="18">
        <v>14.82</v>
      </c>
      <c r="I184" s="18">
        <v>68.97</v>
      </c>
      <c r="J184" s="34"/>
      <c r="K184" s="18">
        <v>6.9</v>
      </c>
      <c r="L184" s="18">
        <v>7.5</v>
      </c>
      <c r="M184" s="18">
        <v>31.8</v>
      </c>
      <c r="N184" s="18">
        <v>0.93</v>
      </c>
      <c r="O184" s="19">
        <v>0</v>
      </c>
      <c r="P184" s="18">
        <v>0.03</v>
      </c>
      <c r="Q184" s="19">
        <v>0</v>
      </c>
      <c r="R184" s="18">
        <v>0</v>
      </c>
      <c r="S184" s="15"/>
    </row>
    <row r="185" spans="1:20" ht="18" customHeight="1" x14ac:dyDescent="0.25">
      <c r="A185" s="16"/>
      <c r="B185" s="16" t="s">
        <v>72</v>
      </c>
      <c r="C185" s="17" t="s">
        <v>53</v>
      </c>
      <c r="D185" s="16">
        <v>40</v>
      </c>
      <c r="E185" s="14">
        <v>3.2</v>
      </c>
      <c r="F185" s="18">
        <v>2.37</v>
      </c>
      <c r="G185" s="18">
        <v>0.3</v>
      </c>
      <c r="H185" s="18">
        <v>14.49</v>
      </c>
      <c r="I185" s="18">
        <v>70.14</v>
      </c>
      <c r="J185" s="34"/>
      <c r="K185" s="18">
        <v>6.9</v>
      </c>
      <c r="L185" s="18">
        <v>9.9</v>
      </c>
      <c r="M185" s="18">
        <v>26.1</v>
      </c>
      <c r="N185" s="18">
        <v>0.33</v>
      </c>
      <c r="O185" s="19">
        <v>0</v>
      </c>
      <c r="P185" s="18">
        <v>0.03</v>
      </c>
      <c r="Q185" s="19">
        <v>0</v>
      </c>
      <c r="R185" s="18">
        <v>0</v>
      </c>
      <c r="S185" s="15"/>
    </row>
    <row r="186" spans="1:20" ht="18" customHeight="1" x14ac:dyDescent="0.25">
      <c r="A186" s="112" t="s">
        <v>45</v>
      </c>
      <c r="B186" s="113"/>
      <c r="C186" s="114"/>
      <c r="D186" s="5">
        <v>810</v>
      </c>
      <c r="E186" s="26">
        <f t="shared" ref="E186:R186" si="16">SUM(E179:E185)</f>
        <v>75.45</v>
      </c>
      <c r="F186" s="26">
        <f t="shared" si="16"/>
        <v>22.020000000000003</v>
      </c>
      <c r="G186" s="26">
        <f t="shared" si="16"/>
        <v>14.85</v>
      </c>
      <c r="H186" s="26">
        <f t="shared" si="16"/>
        <v>124.43999999999998</v>
      </c>
      <c r="I186" s="26">
        <f t="shared" si="16"/>
        <v>730.61</v>
      </c>
      <c r="J186" s="26">
        <f t="shared" si="16"/>
        <v>0</v>
      </c>
      <c r="K186" s="26">
        <f t="shared" si="16"/>
        <v>266.83</v>
      </c>
      <c r="L186" s="26">
        <f t="shared" si="16"/>
        <v>212.85000000000002</v>
      </c>
      <c r="M186" s="26">
        <f t="shared" si="16"/>
        <v>683.03000000000009</v>
      </c>
      <c r="N186" s="26">
        <f t="shared" si="16"/>
        <v>7.55</v>
      </c>
      <c r="O186" s="26">
        <f t="shared" si="16"/>
        <v>1.9200000000000002</v>
      </c>
      <c r="P186" s="26">
        <f t="shared" si="16"/>
        <v>49.21</v>
      </c>
      <c r="Q186" s="26">
        <f t="shared" si="16"/>
        <v>6.6659999999999995</v>
      </c>
      <c r="R186" s="26">
        <f t="shared" si="16"/>
        <v>13.21</v>
      </c>
    </row>
    <row r="187" spans="1:20" ht="18" customHeight="1" x14ac:dyDescent="0.25">
      <c r="A187" s="118" t="s">
        <v>54</v>
      </c>
      <c r="B187" s="119"/>
      <c r="C187" s="119"/>
      <c r="D187" s="120"/>
      <c r="E187" s="39">
        <f>E175+E186</f>
        <v>158.57</v>
      </c>
      <c r="F187" s="39">
        <f>F175+F186</f>
        <v>41.86</v>
      </c>
      <c r="G187" s="39">
        <f>G175+G186</f>
        <v>44.53</v>
      </c>
      <c r="H187" s="39">
        <f>H175+H186</f>
        <v>219.88</v>
      </c>
      <c r="I187" s="39">
        <f>I175+I186</f>
        <v>1447.71</v>
      </c>
      <c r="J187" s="34"/>
      <c r="K187" s="39">
        <f t="shared" ref="K187:R187" si="17">K175+K186</f>
        <v>400.33</v>
      </c>
      <c r="L187" s="39">
        <f t="shared" si="17"/>
        <v>245.55</v>
      </c>
      <c r="M187" s="39">
        <f t="shared" si="17"/>
        <v>977.63000000000011</v>
      </c>
      <c r="N187" s="39">
        <f t="shared" si="17"/>
        <v>13.35</v>
      </c>
      <c r="O187" s="39">
        <f t="shared" si="17"/>
        <v>341.72</v>
      </c>
      <c r="P187" s="39">
        <f t="shared" si="17"/>
        <v>49.5</v>
      </c>
      <c r="Q187" s="39">
        <f t="shared" si="17"/>
        <v>7.5859999999999994</v>
      </c>
      <c r="R187" s="39">
        <f t="shared" si="17"/>
        <v>13.610000000000001</v>
      </c>
    </row>
    <row r="188" spans="1:20" x14ac:dyDescent="0.25">
      <c r="A188" s="40"/>
      <c r="B188" s="40"/>
      <c r="C188" s="40"/>
      <c r="D188" s="40"/>
      <c r="E188" s="41"/>
      <c r="F188" s="41"/>
      <c r="G188" s="41"/>
      <c r="H188" s="41"/>
      <c r="I188" s="41"/>
      <c r="J188" s="44"/>
      <c r="K188" s="41"/>
      <c r="L188" s="41"/>
      <c r="M188" s="41"/>
      <c r="N188" s="58"/>
      <c r="O188" s="41"/>
      <c r="P188" s="58"/>
      <c r="Q188" s="58"/>
      <c r="R188" s="41"/>
    </row>
    <row r="189" spans="1:20" x14ac:dyDescent="0.25">
      <c r="A189" s="40"/>
      <c r="B189" s="40"/>
      <c r="C189" s="40"/>
      <c r="D189" s="40"/>
      <c r="E189" s="41"/>
      <c r="F189" s="41"/>
      <c r="G189" s="41"/>
      <c r="H189" s="41"/>
      <c r="I189" s="41"/>
      <c r="J189" s="44"/>
      <c r="K189" s="41"/>
      <c r="L189" s="41"/>
      <c r="M189" s="41"/>
      <c r="N189" s="58"/>
      <c r="O189" s="41"/>
      <c r="P189" s="58"/>
      <c r="Q189" s="58"/>
      <c r="R189" s="41"/>
    </row>
    <row r="190" spans="1:20" x14ac:dyDescent="0.25">
      <c r="A190" s="40"/>
      <c r="B190" s="40"/>
      <c r="C190" s="40"/>
      <c r="D190" s="40"/>
      <c r="E190" s="41"/>
      <c r="F190" s="41"/>
      <c r="G190" s="41"/>
      <c r="H190" s="41"/>
      <c r="I190" s="41"/>
      <c r="J190" s="44"/>
      <c r="K190" s="41"/>
      <c r="L190" s="41"/>
      <c r="M190" s="41"/>
      <c r="N190" s="58"/>
      <c r="O190" s="41"/>
      <c r="P190" s="58"/>
      <c r="Q190" s="58"/>
      <c r="R190" s="41"/>
    </row>
    <row r="191" spans="1:20" x14ac:dyDescent="0.25">
      <c r="A191" s="87" t="s">
        <v>0</v>
      </c>
      <c r="B191" s="87"/>
      <c r="C191" s="87"/>
      <c r="D191" s="40"/>
      <c r="E191" s="41"/>
      <c r="F191" s="41"/>
      <c r="G191" s="41"/>
      <c r="H191" s="41"/>
      <c r="I191" s="41"/>
      <c r="J191" s="44"/>
      <c r="K191" s="115" t="s">
        <v>121</v>
      </c>
      <c r="L191" s="115"/>
      <c r="M191" s="115"/>
      <c r="N191" s="115"/>
      <c r="O191" s="115"/>
      <c r="P191" s="115"/>
      <c r="Q191" s="115"/>
      <c r="R191" s="115"/>
      <c r="S191" s="115"/>
      <c r="T191" s="115"/>
    </row>
    <row r="192" spans="1:20" x14ac:dyDescent="0.25">
      <c r="A192" s="131" t="s">
        <v>2</v>
      </c>
      <c r="B192" s="131"/>
      <c r="C192" s="131"/>
      <c r="D192" s="40"/>
      <c r="E192" s="41"/>
      <c r="F192" s="41"/>
      <c r="G192" s="41"/>
      <c r="H192" s="41"/>
      <c r="I192" s="41"/>
      <c r="J192" s="44"/>
      <c r="K192" s="129" t="s">
        <v>112</v>
      </c>
      <c r="L192" s="129"/>
      <c r="M192" s="129"/>
      <c r="N192" s="129"/>
      <c r="O192" s="129"/>
      <c r="P192" s="129"/>
      <c r="Q192" s="129"/>
      <c r="R192" s="129"/>
      <c r="S192" s="129"/>
      <c r="T192" s="129"/>
    </row>
    <row r="193" spans="1:19" x14ac:dyDescent="0.25">
      <c r="A193" s="130" t="s">
        <v>90</v>
      </c>
      <c r="B193" s="130"/>
      <c r="C193" s="130"/>
      <c r="D193" s="40"/>
      <c r="E193" s="41"/>
      <c r="F193" s="41"/>
      <c r="G193" s="41"/>
      <c r="H193" s="41"/>
      <c r="I193" s="41"/>
      <c r="J193" s="44"/>
      <c r="K193" s="117" t="s">
        <v>113</v>
      </c>
      <c r="L193" s="117"/>
      <c r="M193" s="117"/>
      <c r="N193" s="117"/>
      <c r="O193" s="117"/>
      <c r="P193" s="117"/>
      <c r="Q193" s="117"/>
      <c r="R193" s="117"/>
    </row>
    <row r="194" spans="1:19" x14ac:dyDescent="0.25">
      <c r="A194" s="131" t="s">
        <v>6</v>
      </c>
      <c r="B194" s="131"/>
      <c r="C194" s="131"/>
      <c r="D194" s="40"/>
      <c r="E194" s="41"/>
      <c r="F194" s="41"/>
      <c r="G194" s="41"/>
      <c r="H194" s="41"/>
      <c r="I194" s="41"/>
      <c r="J194" s="44"/>
      <c r="K194" s="117" t="s">
        <v>93</v>
      </c>
      <c r="L194" s="117"/>
      <c r="M194" s="117"/>
      <c r="N194" s="117"/>
      <c r="O194" s="117"/>
      <c r="P194" s="117"/>
      <c r="Q194" s="117"/>
      <c r="R194" s="117"/>
    </row>
    <row r="195" spans="1:19" ht="18.75" x14ac:dyDescent="0.25">
      <c r="A195" s="92" t="s">
        <v>8</v>
      </c>
      <c r="B195" s="92"/>
      <c r="C195" s="92"/>
      <c r="D195" s="92"/>
      <c r="E195" s="92"/>
      <c r="F195" s="92"/>
      <c r="G195" s="92"/>
      <c r="H195" s="92"/>
      <c r="I195" s="92"/>
      <c r="J195" s="92"/>
      <c r="K195" s="92"/>
      <c r="L195" s="92"/>
      <c r="M195" s="92"/>
      <c r="N195" s="92"/>
      <c r="O195" s="92"/>
      <c r="P195" s="92"/>
      <c r="Q195" s="92"/>
      <c r="R195" s="92"/>
    </row>
    <row r="196" spans="1:19" ht="15.75" x14ac:dyDescent="0.25">
      <c r="A196" s="96" t="s">
        <v>9</v>
      </c>
      <c r="B196" s="96"/>
      <c r="C196" s="96"/>
      <c r="D196" s="96"/>
      <c r="E196" s="96"/>
      <c r="F196" s="96"/>
      <c r="G196" s="96"/>
      <c r="H196" s="96"/>
      <c r="I196" s="96"/>
      <c r="J196" s="96"/>
      <c r="K196" s="96"/>
      <c r="L196" s="96"/>
      <c r="M196" s="96"/>
      <c r="N196" s="96"/>
      <c r="O196" s="96"/>
      <c r="P196" s="96"/>
      <c r="Q196" s="96"/>
      <c r="R196" s="96"/>
    </row>
    <row r="197" spans="1:19" ht="15.75" x14ac:dyDescent="0.25">
      <c r="A197" s="97" t="s">
        <v>10</v>
      </c>
      <c r="B197" s="97"/>
      <c r="C197" s="97"/>
      <c r="D197" s="97"/>
      <c r="E197" s="97"/>
      <c r="F197" s="97"/>
      <c r="G197" s="97"/>
      <c r="H197" s="97"/>
      <c r="I197" s="97"/>
      <c r="J197" s="97"/>
      <c r="K197" s="97"/>
      <c r="L197" s="97"/>
      <c r="M197" s="97"/>
      <c r="N197" s="97"/>
      <c r="O197" s="97"/>
      <c r="P197" s="97"/>
      <c r="Q197" s="97"/>
      <c r="R197" s="97"/>
    </row>
    <row r="198" spans="1:19" ht="18" customHeight="1" x14ac:dyDescent="0.25">
      <c r="A198" s="121" t="s">
        <v>122</v>
      </c>
      <c r="B198" s="122"/>
      <c r="C198" s="122"/>
      <c r="D198" s="122"/>
      <c r="E198" s="122"/>
      <c r="F198" s="122"/>
      <c r="G198" s="122"/>
      <c r="H198" s="122"/>
      <c r="I198" s="122"/>
      <c r="J198" s="122"/>
      <c r="K198" s="122"/>
      <c r="L198" s="122"/>
      <c r="M198" s="122"/>
      <c r="N198" s="122"/>
      <c r="O198" s="122"/>
      <c r="P198" s="122"/>
      <c r="Q198" s="122"/>
      <c r="R198" s="123"/>
    </row>
    <row r="199" spans="1:19" ht="18.75" customHeight="1" x14ac:dyDescent="0.25">
      <c r="A199" s="106" t="s">
        <v>12</v>
      </c>
      <c r="B199" s="107"/>
      <c r="C199" s="107"/>
      <c r="D199" s="107"/>
      <c r="E199" s="107"/>
      <c r="F199" s="107"/>
      <c r="G199" s="107"/>
      <c r="H199" s="107"/>
      <c r="I199" s="107"/>
      <c r="J199" s="107"/>
      <c r="K199" s="107"/>
      <c r="L199" s="107"/>
      <c r="M199" s="107"/>
      <c r="N199" s="107"/>
      <c r="O199" s="107"/>
      <c r="P199" s="107"/>
      <c r="Q199" s="107"/>
      <c r="R199" s="108"/>
    </row>
    <row r="200" spans="1:19" ht="18" customHeight="1" x14ac:dyDescent="0.25">
      <c r="A200" s="98" t="s">
        <v>13</v>
      </c>
      <c r="B200" s="100" t="s">
        <v>14</v>
      </c>
      <c r="C200" s="98" t="s">
        <v>15</v>
      </c>
      <c r="D200" s="100" t="s">
        <v>61</v>
      </c>
      <c r="E200" s="100" t="s">
        <v>17</v>
      </c>
      <c r="F200" s="98" t="s">
        <v>18</v>
      </c>
      <c r="G200" s="98" t="s">
        <v>19</v>
      </c>
      <c r="H200" s="98" t="s">
        <v>20</v>
      </c>
      <c r="I200" s="100" t="s">
        <v>21</v>
      </c>
      <c r="J200" s="6"/>
      <c r="K200" s="7" t="s">
        <v>22</v>
      </c>
      <c r="L200" s="7"/>
      <c r="M200" s="7"/>
      <c r="N200" s="7"/>
      <c r="O200" s="100" t="s">
        <v>23</v>
      </c>
      <c r="P200" s="104"/>
      <c r="Q200" s="104"/>
      <c r="R200" s="105"/>
    </row>
    <row r="201" spans="1:19" ht="15" customHeight="1" x14ac:dyDescent="0.25">
      <c r="A201" s="99"/>
      <c r="B201" s="101"/>
      <c r="C201" s="99"/>
      <c r="D201" s="101"/>
      <c r="E201" s="101"/>
      <c r="F201" s="99"/>
      <c r="G201" s="99"/>
      <c r="H201" s="99"/>
      <c r="I201" s="101"/>
      <c r="J201" s="6"/>
      <c r="K201" s="5" t="s">
        <v>24</v>
      </c>
      <c r="L201" s="8" t="s">
        <v>25</v>
      </c>
      <c r="M201" s="8" t="s">
        <v>26</v>
      </c>
      <c r="N201" s="8" t="s">
        <v>27</v>
      </c>
      <c r="O201" s="8" t="s">
        <v>28</v>
      </c>
      <c r="P201" s="8" t="s">
        <v>29</v>
      </c>
      <c r="Q201" s="8" t="s">
        <v>30</v>
      </c>
      <c r="R201" s="8" t="s">
        <v>31</v>
      </c>
    </row>
    <row r="202" spans="1:19" ht="18" customHeight="1" x14ac:dyDescent="0.25">
      <c r="A202" s="16">
        <v>219</v>
      </c>
      <c r="B202" s="16" t="s">
        <v>32</v>
      </c>
      <c r="C202" s="61" t="s">
        <v>123</v>
      </c>
      <c r="D202" s="9" t="s">
        <v>124</v>
      </c>
      <c r="E202" s="18">
        <v>68.040000000000006</v>
      </c>
      <c r="F202" s="18">
        <f>10.8*150/70</f>
        <v>23.142857142857142</v>
      </c>
      <c r="G202" s="18">
        <f>8.97*150/70</f>
        <v>19.221428571428572</v>
      </c>
      <c r="H202" s="18">
        <f>17.14*150/70</f>
        <v>36.728571428571428</v>
      </c>
      <c r="I202" s="18">
        <f>193*150/70</f>
        <v>413.57142857142856</v>
      </c>
      <c r="J202" s="17"/>
      <c r="K202" s="18">
        <f>140.7*150/70</f>
        <v>301.5</v>
      </c>
      <c r="L202" s="18">
        <f>18.34*150/70</f>
        <v>39.299999999999997</v>
      </c>
      <c r="M202" s="18">
        <f>156.88*150/70</f>
        <v>336.17142857142858</v>
      </c>
      <c r="N202" s="18">
        <f>0.38*150/70</f>
        <v>0.81428571428571428</v>
      </c>
      <c r="O202" s="18">
        <f>36.9*150/70</f>
        <v>79.071428571428569</v>
      </c>
      <c r="P202" s="18">
        <v>4.2000000000000003E-2</v>
      </c>
      <c r="Q202" s="18">
        <v>0.31</v>
      </c>
      <c r="R202" s="18">
        <f>0.33*150/70</f>
        <v>0.70714285714285718</v>
      </c>
    </row>
    <row r="203" spans="1:19" ht="18" customHeight="1" x14ac:dyDescent="0.25">
      <c r="A203" s="16">
        <v>376</v>
      </c>
      <c r="B203" s="16" t="s">
        <v>35</v>
      </c>
      <c r="C203" s="23" t="s">
        <v>64</v>
      </c>
      <c r="D203" s="16">
        <v>200</v>
      </c>
      <c r="E203" s="18">
        <v>1.89</v>
      </c>
      <c r="F203" s="18">
        <v>0.1</v>
      </c>
      <c r="G203" s="19">
        <v>0</v>
      </c>
      <c r="H203" s="18">
        <v>15</v>
      </c>
      <c r="I203" s="18">
        <v>60</v>
      </c>
      <c r="J203" s="34"/>
      <c r="K203" s="18">
        <v>5</v>
      </c>
      <c r="L203" s="19">
        <v>0</v>
      </c>
      <c r="M203" s="19">
        <v>0</v>
      </c>
      <c r="N203" s="18">
        <v>2</v>
      </c>
      <c r="O203" s="19">
        <v>0</v>
      </c>
      <c r="P203" s="19">
        <v>0</v>
      </c>
      <c r="Q203" s="19">
        <v>0</v>
      </c>
      <c r="R203" s="18">
        <v>0.1</v>
      </c>
    </row>
    <row r="204" spans="1:19" ht="18" customHeight="1" x14ac:dyDescent="0.25">
      <c r="A204" s="74"/>
      <c r="B204" s="9" t="s">
        <v>37</v>
      </c>
      <c r="C204" s="75" t="s">
        <v>125</v>
      </c>
      <c r="D204" s="9">
        <v>160</v>
      </c>
      <c r="E204" s="14">
        <v>48</v>
      </c>
      <c r="F204" s="14">
        <v>1.28</v>
      </c>
      <c r="G204" s="9">
        <v>0</v>
      </c>
      <c r="H204" s="14">
        <v>21.33</v>
      </c>
      <c r="I204" s="14">
        <v>84.8</v>
      </c>
      <c r="J204" s="76"/>
      <c r="K204" s="14">
        <v>59.2</v>
      </c>
      <c r="L204" s="14">
        <v>19.2</v>
      </c>
      <c r="M204" s="21">
        <v>0</v>
      </c>
      <c r="N204" s="14">
        <v>1.28</v>
      </c>
      <c r="O204" s="21">
        <v>0</v>
      </c>
      <c r="P204" s="14">
        <v>0.32</v>
      </c>
      <c r="Q204" s="21">
        <v>0</v>
      </c>
      <c r="R204" s="14">
        <v>0.53</v>
      </c>
    </row>
    <row r="205" spans="1:19" ht="18" customHeight="1" x14ac:dyDescent="0.25">
      <c r="A205" s="16">
        <v>386</v>
      </c>
      <c r="B205" s="16" t="s">
        <v>39</v>
      </c>
      <c r="C205" s="17" t="s">
        <v>65</v>
      </c>
      <c r="D205" s="16">
        <v>100</v>
      </c>
      <c r="E205" s="18">
        <v>13.39</v>
      </c>
      <c r="F205" s="18">
        <v>2.7</v>
      </c>
      <c r="G205" s="18">
        <v>2.5</v>
      </c>
      <c r="H205" s="18">
        <v>10.8</v>
      </c>
      <c r="I205" s="18">
        <v>79</v>
      </c>
      <c r="J205" s="34"/>
      <c r="K205" s="18">
        <v>121</v>
      </c>
      <c r="L205" s="18">
        <v>15</v>
      </c>
      <c r="M205" s="18">
        <v>94</v>
      </c>
      <c r="N205" s="18">
        <v>0.1</v>
      </c>
      <c r="O205" s="18">
        <v>20</v>
      </c>
      <c r="P205" s="18">
        <v>4.4999999999999998E-2</v>
      </c>
      <c r="Q205" s="18">
        <v>0.1</v>
      </c>
      <c r="R205" s="18">
        <v>1.35</v>
      </c>
      <c r="S205" s="15"/>
    </row>
    <row r="206" spans="1:19" ht="18" customHeight="1" x14ac:dyDescent="0.25">
      <c r="A206" s="112" t="s">
        <v>45</v>
      </c>
      <c r="B206" s="113"/>
      <c r="C206" s="114"/>
      <c r="D206" s="5">
        <v>610</v>
      </c>
      <c r="E206" s="39">
        <f>SUM(E202:E205)</f>
        <v>131.32</v>
      </c>
      <c r="F206" s="39">
        <f t="shared" ref="F206:R206" si="18">SUM(F202:F204)</f>
        <v>24.522857142857145</v>
      </c>
      <c r="G206" s="39">
        <f t="shared" si="18"/>
        <v>19.221428571428572</v>
      </c>
      <c r="H206" s="39">
        <f t="shared" si="18"/>
        <v>73.058571428571426</v>
      </c>
      <c r="I206" s="39">
        <f t="shared" si="18"/>
        <v>558.37142857142851</v>
      </c>
      <c r="J206" s="39">
        <f t="shared" si="18"/>
        <v>0</v>
      </c>
      <c r="K206" s="39">
        <f t="shared" si="18"/>
        <v>365.7</v>
      </c>
      <c r="L206" s="39">
        <f t="shared" si="18"/>
        <v>58.5</v>
      </c>
      <c r="M206" s="39">
        <f t="shared" si="18"/>
        <v>336.17142857142858</v>
      </c>
      <c r="N206" s="39">
        <f t="shared" si="18"/>
        <v>4.0942857142857143</v>
      </c>
      <c r="O206" s="39">
        <f t="shared" si="18"/>
        <v>79.071428571428569</v>
      </c>
      <c r="P206" s="39">
        <f t="shared" si="18"/>
        <v>0.36199999999999999</v>
      </c>
      <c r="Q206" s="39">
        <f t="shared" si="18"/>
        <v>0.31</v>
      </c>
      <c r="R206" s="39">
        <f t="shared" si="18"/>
        <v>1.3371428571428572</v>
      </c>
    </row>
    <row r="207" spans="1:19" ht="18" customHeight="1" x14ac:dyDescent="0.25">
      <c r="A207" s="106" t="s">
        <v>46</v>
      </c>
      <c r="B207" s="107"/>
      <c r="C207" s="107"/>
      <c r="D207" s="107"/>
      <c r="E207" s="107"/>
      <c r="F207" s="107"/>
      <c r="G207" s="107"/>
      <c r="H207" s="107"/>
      <c r="I207" s="107"/>
      <c r="J207" s="107"/>
      <c r="K207" s="107"/>
      <c r="L207" s="107"/>
      <c r="M207" s="107"/>
      <c r="N207" s="107"/>
      <c r="O207" s="107"/>
      <c r="P207" s="107"/>
      <c r="Q207" s="107"/>
      <c r="R207" s="108"/>
    </row>
    <row r="208" spans="1:19" ht="18" customHeight="1" x14ac:dyDescent="0.25">
      <c r="A208" s="98" t="s">
        <v>13</v>
      </c>
      <c r="B208" s="100" t="s">
        <v>14</v>
      </c>
      <c r="C208" s="98" t="s">
        <v>15</v>
      </c>
      <c r="D208" s="100" t="s">
        <v>61</v>
      </c>
      <c r="E208" s="100" t="s">
        <v>17</v>
      </c>
      <c r="F208" s="98" t="s">
        <v>18</v>
      </c>
      <c r="G208" s="98" t="s">
        <v>19</v>
      </c>
      <c r="H208" s="98" t="s">
        <v>20</v>
      </c>
      <c r="I208" s="100" t="s">
        <v>21</v>
      </c>
      <c r="J208" s="6"/>
      <c r="K208" s="7" t="s">
        <v>22</v>
      </c>
      <c r="L208" s="7"/>
      <c r="M208" s="7"/>
      <c r="N208" s="7"/>
      <c r="O208" s="100" t="s">
        <v>23</v>
      </c>
      <c r="P208" s="104"/>
      <c r="Q208" s="104"/>
      <c r="R208" s="105"/>
    </row>
    <row r="209" spans="1:20" ht="15" customHeight="1" x14ac:dyDescent="0.25">
      <c r="A209" s="99"/>
      <c r="B209" s="101"/>
      <c r="C209" s="99"/>
      <c r="D209" s="101"/>
      <c r="E209" s="101"/>
      <c r="F209" s="99"/>
      <c r="G209" s="99"/>
      <c r="H209" s="99"/>
      <c r="I209" s="101"/>
      <c r="J209" s="6"/>
      <c r="K209" s="5" t="s">
        <v>24</v>
      </c>
      <c r="L209" s="8" t="s">
        <v>25</v>
      </c>
      <c r="M209" s="8" t="s">
        <v>26</v>
      </c>
      <c r="N209" s="8" t="s">
        <v>27</v>
      </c>
      <c r="O209" s="8" t="s">
        <v>28</v>
      </c>
      <c r="P209" s="8" t="s">
        <v>29</v>
      </c>
      <c r="Q209" s="8" t="s">
        <v>30</v>
      </c>
      <c r="R209" s="8" t="s">
        <v>31</v>
      </c>
    </row>
    <row r="210" spans="1:20" ht="18" customHeight="1" x14ac:dyDescent="0.25">
      <c r="A210" s="16">
        <v>45</v>
      </c>
      <c r="B210" s="16" t="s">
        <v>32</v>
      </c>
      <c r="C210" s="53" t="s">
        <v>108</v>
      </c>
      <c r="D210" s="16">
        <v>60</v>
      </c>
      <c r="E210" s="16">
        <v>5.58</v>
      </c>
      <c r="F210" s="70">
        <v>0.8</v>
      </c>
      <c r="G210" s="70">
        <v>2.8</v>
      </c>
      <c r="H210" s="70">
        <v>6.2</v>
      </c>
      <c r="I210" s="18">
        <v>52.8</v>
      </c>
      <c r="J210" s="34"/>
      <c r="K210" s="18">
        <v>22.4</v>
      </c>
      <c r="L210" s="18">
        <v>9.1</v>
      </c>
      <c r="M210" s="18">
        <v>16.600000000000001</v>
      </c>
      <c r="N210" s="18">
        <v>0.3</v>
      </c>
      <c r="O210" s="19">
        <v>0</v>
      </c>
      <c r="P210" s="19">
        <v>0</v>
      </c>
      <c r="Q210" s="19">
        <v>0</v>
      </c>
      <c r="R210" s="18">
        <v>19.5</v>
      </c>
    </row>
    <row r="211" spans="1:20" ht="18" customHeight="1" x14ac:dyDescent="0.25">
      <c r="A211" s="16">
        <v>101</v>
      </c>
      <c r="B211" s="16" t="s">
        <v>35</v>
      </c>
      <c r="C211" s="62" t="s">
        <v>126</v>
      </c>
      <c r="D211" s="16">
        <v>200</v>
      </c>
      <c r="E211" s="18">
        <v>7.88</v>
      </c>
      <c r="F211" s="18">
        <v>2</v>
      </c>
      <c r="G211" s="18">
        <v>2.7</v>
      </c>
      <c r="H211" s="18">
        <v>20.9</v>
      </c>
      <c r="I211" s="18">
        <v>116.3</v>
      </c>
      <c r="J211" s="34"/>
      <c r="K211" s="18">
        <v>23.1</v>
      </c>
      <c r="L211" s="18">
        <v>25</v>
      </c>
      <c r="M211" s="18">
        <v>62.6</v>
      </c>
      <c r="N211" s="18">
        <v>0.9</v>
      </c>
      <c r="O211" s="19">
        <v>0</v>
      </c>
      <c r="P211" s="18">
        <v>0.1</v>
      </c>
      <c r="Q211" s="18">
        <v>0</v>
      </c>
      <c r="R211" s="18">
        <v>8.25</v>
      </c>
    </row>
    <row r="212" spans="1:20" ht="18" customHeight="1" x14ac:dyDescent="0.25">
      <c r="A212" s="16">
        <v>260</v>
      </c>
      <c r="B212" s="16" t="s">
        <v>37</v>
      </c>
      <c r="C212" s="49" t="s">
        <v>68</v>
      </c>
      <c r="D212" s="16" t="s">
        <v>69</v>
      </c>
      <c r="E212" s="16">
        <v>143.85</v>
      </c>
      <c r="F212" s="18">
        <v>18.510000000000002</v>
      </c>
      <c r="G212" s="18">
        <v>7.71</v>
      </c>
      <c r="H212" s="16">
        <v>4.54</v>
      </c>
      <c r="I212" s="18">
        <v>160.80000000000001</v>
      </c>
      <c r="J212" s="52"/>
      <c r="K212" s="18">
        <v>18.940000000000001</v>
      </c>
      <c r="L212" s="18">
        <v>20.14</v>
      </c>
      <c r="M212" s="18">
        <v>150.68</v>
      </c>
      <c r="N212" s="18">
        <v>1.71</v>
      </c>
      <c r="O212" s="19">
        <v>0</v>
      </c>
      <c r="P212" s="18">
        <v>0.26</v>
      </c>
      <c r="Q212" s="19">
        <v>0</v>
      </c>
      <c r="R212" s="18">
        <v>0.94</v>
      </c>
      <c r="S212" s="15"/>
    </row>
    <row r="213" spans="1:20" ht="18" customHeight="1" x14ac:dyDescent="0.25">
      <c r="A213" s="16">
        <v>309</v>
      </c>
      <c r="B213" s="9" t="s">
        <v>39</v>
      </c>
      <c r="C213" s="53" t="s">
        <v>70</v>
      </c>
      <c r="D213" s="16">
        <v>150</v>
      </c>
      <c r="E213" s="18">
        <v>11.5</v>
      </c>
      <c r="F213" s="16">
        <v>5.52</v>
      </c>
      <c r="G213" s="18">
        <v>4.5</v>
      </c>
      <c r="H213" s="18">
        <v>26.45</v>
      </c>
      <c r="I213" s="18">
        <v>168.45</v>
      </c>
      <c r="J213" s="54"/>
      <c r="K213" s="18">
        <v>4.8600000000000003</v>
      </c>
      <c r="L213" s="18">
        <v>21.12</v>
      </c>
      <c r="M213" s="18">
        <v>37.17</v>
      </c>
      <c r="N213" s="18">
        <v>1.1025</v>
      </c>
      <c r="O213" s="19">
        <v>0</v>
      </c>
      <c r="P213" s="18">
        <v>5.2499999999999998E-2</v>
      </c>
      <c r="Q213" s="18">
        <v>0.78</v>
      </c>
      <c r="R213" s="18">
        <v>0</v>
      </c>
      <c r="S213" s="55"/>
      <c r="T213" s="56"/>
    </row>
    <row r="214" spans="1:20" ht="18" customHeight="1" x14ac:dyDescent="0.25">
      <c r="A214" s="16">
        <v>348</v>
      </c>
      <c r="B214" s="16" t="s">
        <v>41</v>
      </c>
      <c r="C214" s="33" t="s">
        <v>127</v>
      </c>
      <c r="D214" s="16">
        <v>200</v>
      </c>
      <c r="E214" s="18">
        <v>11.22</v>
      </c>
      <c r="F214" s="18">
        <v>1</v>
      </c>
      <c r="G214" s="19">
        <v>0</v>
      </c>
      <c r="H214" s="18">
        <v>34</v>
      </c>
      <c r="I214" s="18">
        <v>140.19999999999999</v>
      </c>
      <c r="J214" s="34"/>
      <c r="K214" s="18">
        <v>32.5</v>
      </c>
      <c r="L214" s="18">
        <v>0</v>
      </c>
      <c r="M214" s="19">
        <v>0</v>
      </c>
      <c r="N214" s="18">
        <v>0.7</v>
      </c>
      <c r="O214" s="19">
        <v>0</v>
      </c>
      <c r="P214" s="18">
        <v>0.1</v>
      </c>
      <c r="Q214" s="19">
        <v>0</v>
      </c>
      <c r="R214" s="18">
        <v>0.8</v>
      </c>
      <c r="S214" s="15"/>
    </row>
    <row r="215" spans="1:20" ht="18" customHeight="1" x14ac:dyDescent="0.25">
      <c r="A215" s="16"/>
      <c r="B215" s="16" t="s">
        <v>43</v>
      </c>
      <c r="C215" s="33" t="s">
        <v>52</v>
      </c>
      <c r="D215" s="16">
        <v>30</v>
      </c>
      <c r="E215" s="18">
        <v>1.99</v>
      </c>
      <c r="F215" s="18">
        <v>1.68</v>
      </c>
      <c r="G215" s="18">
        <v>0.33</v>
      </c>
      <c r="H215" s="18">
        <v>14.82</v>
      </c>
      <c r="I215" s="18">
        <v>68.97</v>
      </c>
      <c r="J215" s="34"/>
      <c r="K215" s="18">
        <v>6.9</v>
      </c>
      <c r="L215" s="18">
        <v>7.5</v>
      </c>
      <c r="M215" s="18">
        <v>31.8</v>
      </c>
      <c r="N215" s="18">
        <v>0.93</v>
      </c>
      <c r="O215" s="19">
        <v>0</v>
      </c>
      <c r="P215" s="18">
        <v>0.03</v>
      </c>
      <c r="Q215" s="19">
        <v>0</v>
      </c>
      <c r="R215" s="19">
        <v>0</v>
      </c>
      <c r="S215" s="27"/>
    </row>
    <row r="216" spans="1:20" ht="18" customHeight="1" x14ac:dyDescent="0.25">
      <c r="A216" s="16"/>
      <c r="B216" s="16" t="s">
        <v>72</v>
      </c>
      <c r="C216" s="17" t="s">
        <v>53</v>
      </c>
      <c r="D216" s="16">
        <v>30</v>
      </c>
      <c r="E216" s="14">
        <v>2.4</v>
      </c>
      <c r="F216" s="18">
        <v>2.37</v>
      </c>
      <c r="G216" s="18">
        <v>0.3</v>
      </c>
      <c r="H216" s="18">
        <v>14.49</v>
      </c>
      <c r="I216" s="18">
        <v>70.14</v>
      </c>
      <c r="J216" s="34"/>
      <c r="K216" s="18">
        <v>6.9</v>
      </c>
      <c r="L216" s="18">
        <v>9.9</v>
      </c>
      <c r="M216" s="18">
        <v>26.1</v>
      </c>
      <c r="N216" s="18">
        <v>0.33</v>
      </c>
      <c r="O216" s="19">
        <v>0</v>
      </c>
      <c r="P216" s="18">
        <v>0.03</v>
      </c>
      <c r="Q216" s="19">
        <v>0</v>
      </c>
      <c r="R216" s="19">
        <v>0</v>
      </c>
      <c r="S216" s="15"/>
    </row>
    <row r="217" spans="1:20" ht="18" customHeight="1" x14ac:dyDescent="0.25">
      <c r="A217" s="112" t="s">
        <v>45</v>
      </c>
      <c r="B217" s="113"/>
      <c r="C217" s="114"/>
      <c r="D217" s="5">
        <v>760</v>
      </c>
      <c r="E217" s="26">
        <f t="shared" ref="E217:R217" si="19">SUM(E210:E216)</f>
        <v>184.42000000000002</v>
      </c>
      <c r="F217" s="26">
        <f t="shared" si="19"/>
        <v>31.880000000000003</v>
      </c>
      <c r="G217" s="26">
        <f t="shared" si="19"/>
        <v>18.34</v>
      </c>
      <c r="H217" s="5">
        <f t="shared" si="19"/>
        <v>121.39999999999999</v>
      </c>
      <c r="I217" s="5">
        <f t="shared" si="19"/>
        <v>777.66</v>
      </c>
      <c r="J217" s="5">
        <f t="shared" si="19"/>
        <v>0</v>
      </c>
      <c r="K217" s="5">
        <f t="shared" si="19"/>
        <v>115.60000000000001</v>
      </c>
      <c r="L217" s="5">
        <f t="shared" si="19"/>
        <v>92.76</v>
      </c>
      <c r="M217" s="5">
        <f t="shared" si="19"/>
        <v>324.95000000000005</v>
      </c>
      <c r="N217" s="5">
        <f t="shared" si="19"/>
        <v>5.9725000000000001</v>
      </c>
      <c r="O217" s="26">
        <f t="shared" si="19"/>
        <v>0</v>
      </c>
      <c r="P217" s="26">
        <f t="shared" si="19"/>
        <v>0.57250000000000001</v>
      </c>
      <c r="Q217" s="26">
        <f t="shared" si="19"/>
        <v>0.78</v>
      </c>
      <c r="R217" s="5">
        <f t="shared" si="19"/>
        <v>29.490000000000002</v>
      </c>
    </row>
    <row r="218" spans="1:20" ht="18" customHeight="1" x14ac:dyDescent="0.25">
      <c r="A218" s="118" t="s">
        <v>54</v>
      </c>
      <c r="B218" s="119"/>
      <c r="C218" s="119"/>
      <c r="D218" s="120"/>
      <c r="E218" s="39">
        <f t="shared" ref="E218:R218" si="20">E206+E217</f>
        <v>315.74</v>
      </c>
      <c r="F218" s="39">
        <f t="shared" si="20"/>
        <v>56.402857142857144</v>
      </c>
      <c r="G218" s="39">
        <f t="shared" si="20"/>
        <v>37.561428571428571</v>
      </c>
      <c r="H218" s="39">
        <f t="shared" si="20"/>
        <v>194.45857142857142</v>
      </c>
      <c r="I218" s="39">
        <f t="shared" si="20"/>
        <v>1336.0314285714285</v>
      </c>
      <c r="J218" s="39">
        <f t="shared" si="20"/>
        <v>0</v>
      </c>
      <c r="K218" s="39">
        <f t="shared" si="20"/>
        <v>481.3</v>
      </c>
      <c r="L218" s="39">
        <f t="shared" si="20"/>
        <v>151.26</v>
      </c>
      <c r="M218" s="39">
        <f t="shared" si="20"/>
        <v>661.12142857142862</v>
      </c>
      <c r="N218" s="39">
        <f t="shared" si="20"/>
        <v>10.066785714285714</v>
      </c>
      <c r="O218" s="39">
        <f t="shared" si="20"/>
        <v>79.071428571428569</v>
      </c>
      <c r="P218" s="39">
        <f t="shared" si="20"/>
        <v>0.9345</v>
      </c>
      <c r="Q218" s="39">
        <f t="shared" si="20"/>
        <v>1.0900000000000001</v>
      </c>
      <c r="R218" s="39">
        <f t="shared" si="20"/>
        <v>30.82714285714286</v>
      </c>
    </row>
    <row r="219" spans="1:20" x14ac:dyDescent="0.25">
      <c r="A219" s="40"/>
      <c r="B219" s="40"/>
      <c r="C219" s="40"/>
      <c r="D219" s="40"/>
      <c r="E219" s="41"/>
      <c r="F219" s="41"/>
      <c r="G219" s="41"/>
      <c r="H219" s="41"/>
      <c r="I219" s="41"/>
      <c r="J219" s="44"/>
      <c r="K219" s="58"/>
      <c r="L219" s="41"/>
      <c r="M219" s="41"/>
      <c r="N219" s="58"/>
      <c r="O219" s="58"/>
      <c r="P219" s="58"/>
      <c r="Q219" s="68"/>
      <c r="R219" s="41"/>
    </row>
    <row r="220" spans="1:20" x14ac:dyDescent="0.25">
      <c r="A220" s="40"/>
      <c r="B220" s="40"/>
      <c r="C220" s="40"/>
      <c r="D220" s="40"/>
      <c r="E220" s="41"/>
      <c r="F220" s="41"/>
      <c r="G220" s="41"/>
      <c r="H220" s="41"/>
      <c r="I220" s="41"/>
      <c r="J220" s="44"/>
      <c r="K220" s="58"/>
      <c r="L220" s="41"/>
      <c r="M220" s="41"/>
      <c r="N220" s="58"/>
      <c r="O220" s="58"/>
      <c r="P220" s="58"/>
      <c r="Q220" s="68"/>
      <c r="R220" s="41"/>
    </row>
    <row r="221" spans="1:20" x14ac:dyDescent="0.25">
      <c r="A221" s="40"/>
      <c r="B221" s="40"/>
      <c r="C221" s="40"/>
      <c r="D221" s="40"/>
      <c r="E221" s="41"/>
      <c r="F221" s="41"/>
      <c r="G221" s="41"/>
      <c r="H221" s="41"/>
      <c r="I221" s="41"/>
      <c r="J221" s="44"/>
      <c r="K221" s="58"/>
      <c r="L221" s="41"/>
      <c r="M221" s="41"/>
      <c r="N221" s="58"/>
      <c r="O221" s="58"/>
      <c r="P221" s="58"/>
      <c r="Q221" s="68"/>
      <c r="R221" s="41"/>
    </row>
    <row r="222" spans="1:20" x14ac:dyDescent="0.25">
      <c r="A222" s="87" t="s">
        <v>0</v>
      </c>
      <c r="B222" s="87"/>
      <c r="C222" s="87"/>
      <c r="D222" s="40"/>
      <c r="E222" s="41"/>
      <c r="F222" s="41"/>
      <c r="G222" s="41"/>
      <c r="H222" s="41"/>
      <c r="I222" s="41"/>
      <c r="J222" s="44"/>
      <c r="K222" s="115" t="s">
        <v>128</v>
      </c>
      <c r="L222" s="115"/>
      <c r="M222" s="115"/>
      <c r="N222" s="115"/>
      <c r="O222" s="115"/>
      <c r="P222" s="115"/>
      <c r="Q222" s="115"/>
      <c r="R222" s="115"/>
      <c r="S222" s="115"/>
      <c r="T222" s="115"/>
    </row>
    <row r="223" spans="1:20" x14ac:dyDescent="0.25">
      <c r="A223" s="131" t="s">
        <v>2</v>
      </c>
      <c r="B223" s="131"/>
      <c r="C223" s="131"/>
      <c r="D223" s="40"/>
      <c r="E223" s="41"/>
      <c r="F223" s="41"/>
      <c r="G223" s="41"/>
      <c r="H223" s="41"/>
      <c r="I223" s="41"/>
      <c r="J223" s="44"/>
      <c r="K223" s="129" t="s">
        <v>129</v>
      </c>
      <c r="L223" s="129"/>
      <c r="M223" s="129"/>
      <c r="N223" s="129"/>
      <c r="O223" s="129"/>
      <c r="P223" s="129"/>
      <c r="Q223" s="129"/>
      <c r="R223" s="129"/>
      <c r="S223" s="129"/>
      <c r="T223" s="129"/>
    </row>
    <row r="224" spans="1:20" x14ac:dyDescent="0.25">
      <c r="A224" s="130" t="s">
        <v>90</v>
      </c>
      <c r="B224" s="130"/>
      <c r="C224" s="130"/>
      <c r="D224" s="40"/>
      <c r="E224" s="41"/>
      <c r="F224" s="41"/>
      <c r="G224" s="41"/>
      <c r="H224" s="41"/>
      <c r="I224" s="41"/>
      <c r="J224" s="44"/>
      <c r="K224" s="117" t="s">
        <v>91</v>
      </c>
      <c r="L224" s="117"/>
      <c r="M224" s="117"/>
      <c r="N224" s="117"/>
      <c r="O224" s="117"/>
      <c r="P224" s="117"/>
      <c r="Q224" s="117"/>
      <c r="R224" s="117"/>
    </row>
    <row r="225" spans="1:19" x14ac:dyDescent="0.25">
      <c r="A225" s="131" t="s">
        <v>6</v>
      </c>
      <c r="B225" s="131"/>
      <c r="C225" s="131"/>
      <c r="D225" s="40"/>
      <c r="E225" s="41"/>
      <c r="F225" s="41"/>
      <c r="G225" s="41"/>
      <c r="H225" s="41"/>
      <c r="I225" s="41"/>
      <c r="J225" s="44"/>
      <c r="K225" s="117" t="s">
        <v>93</v>
      </c>
      <c r="L225" s="117"/>
      <c r="M225" s="117"/>
      <c r="N225" s="117"/>
      <c r="O225" s="117"/>
      <c r="P225" s="117"/>
      <c r="Q225" s="117"/>
      <c r="R225" s="117"/>
    </row>
    <row r="226" spans="1:19" ht="18.75" x14ac:dyDescent="0.25">
      <c r="A226" s="92" t="s">
        <v>8</v>
      </c>
      <c r="B226" s="92"/>
      <c r="C226" s="92"/>
      <c r="D226" s="92"/>
      <c r="E226" s="92"/>
      <c r="F226" s="92"/>
      <c r="G226" s="92"/>
      <c r="H226" s="92"/>
      <c r="I226" s="92"/>
      <c r="J226" s="92"/>
      <c r="K226" s="92"/>
      <c r="L226" s="92"/>
      <c r="M226" s="92"/>
      <c r="N226" s="92"/>
      <c r="O226" s="92"/>
      <c r="P226" s="92"/>
      <c r="Q226" s="92"/>
      <c r="R226" s="92"/>
    </row>
    <row r="227" spans="1:19" ht="15.75" x14ac:dyDescent="0.25">
      <c r="A227" s="96" t="s">
        <v>9</v>
      </c>
      <c r="B227" s="96"/>
      <c r="C227" s="96"/>
      <c r="D227" s="96"/>
      <c r="E227" s="96"/>
      <c r="F227" s="96"/>
      <c r="G227" s="96"/>
      <c r="H227" s="96"/>
      <c r="I227" s="96"/>
      <c r="J227" s="96"/>
      <c r="K227" s="96"/>
      <c r="L227" s="96"/>
      <c r="M227" s="96"/>
      <c r="N227" s="96"/>
      <c r="O227" s="96"/>
      <c r="P227" s="96"/>
      <c r="Q227" s="96"/>
      <c r="R227" s="96"/>
    </row>
    <row r="228" spans="1:19" ht="15.75" x14ac:dyDescent="0.25">
      <c r="A228" s="97" t="s">
        <v>10</v>
      </c>
      <c r="B228" s="97"/>
      <c r="C228" s="97"/>
      <c r="D228" s="97"/>
      <c r="E228" s="97"/>
      <c r="F228" s="97"/>
      <c r="G228" s="97"/>
      <c r="H228" s="97"/>
      <c r="I228" s="97"/>
      <c r="J228" s="97"/>
      <c r="K228" s="97"/>
      <c r="L228" s="97"/>
      <c r="M228" s="97"/>
      <c r="N228" s="97"/>
      <c r="O228" s="97"/>
      <c r="P228" s="97"/>
      <c r="Q228" s="97"/>
      <c r="R228" s="97"/>
    </row>
    <row r="229" spans="1:19" ht="18" customHeight="1" x14ac:dyDescent="0.25">
      <c r="A229" s="121" t="s">
        <v>130</v>
      </c>
      <c r="B229" s="122"/>
      <c r="C229" s="122"/>
      <c r="D229" s="122"/>
      <c r="E229" s="122"/>
      <c r="F229" s="122"/>
      <c r="G229" s="122"/>
      <c r="H229" s="122"/>
      <c r="I229" s="122"/>
      <c r="J229" s="122"/>
      <c r="K229" s="122"/>
      <c r="L229" s="122"/>
      <c r="M229" s="122"/>
      <c r="N229" s="122"/>
      <c r="O229" s="122"/>
      <c r="P229" s="122"/>
      <c r="Q229" s="122"/>
      <c r="R229" s="123"/>
    </row>
    <row r="230" spans="1:19" ht="18.75" customHeight="1" x14ac:dyDescent="0.25">
      <c r="A230" s="106" t="s">
        <v>12</v>
      </c>
      <c r="B230" s="107"/>
      <c r="C230" s="107"/>
      <c r="D230" s="107"/>
      <c r="E230" s="107"/>
      <c r="F230" s="107"/>
      <c r="G230" s="107"/>
      <c r="H230" s="107"/>
      <c r="I230" s="107"/>
      <c r="J230" s="107"/>
      <c r="K230" s="107"/>
      <c r="L230" s="107"/>
      <c r="M230" s="107"/>
      <c r="N230" s="107"/>
      <c r="O230" s="107"/>
      <c r="P230" s="107"/>
      <c r="Q230" s="107"/>
      <c r="R230" s="108"/>
    </row>
    <row r="231" spans="1:19" ht="18" customHeight="1" x14ac:dyDescent="0.25">
      <c r="A231" s="98" t="s">
        <v>13</v>
      </c>
      <c r="B231" s="100" t="s">
        <v>14</v>
      </c>
      <c r="C231" s="98" t="s">
        <v>15</v>
      </c>
      <c r="D231" s="100" t="s">
        <v>131</v>
      </c>
      <c r="E231" s="100" t="s">
        <v>17</v>
      </c>
      <c r="F231" s="98" t="s">
        <v>18</v>
      </c>
      <c r="G231" s="98" t="s">
        <v>19</v>
      </c>
      <c r="H231" s="98" t="s">
        <v>20</v>
      </c>
      <c r="I231" s="100" t="s">
        <v>21</v>
      </c>
      <c r="J231" s="6"/>
      <c r="K231" s="7" t="s">
        <v>22</v>
      </c>
      <c r="L231" s="7"/>
      <c r="M231" s="7"/>
      <c r="N231" s="7"/>
      <c r="O231" s="100" t="s">
        <v>23</v>
      </c>
      <c r="P231" s="104"/>
      <c r="Q231" s="104"/>
      <c r="R231" s="105"/>
    </row>
    <row r="232" spans="1:19" ht="15" customHeight="1" x14ac:dyDescent="0.25">
      <c r="A232" s="99"/>
      <c r="B232" s="101"/>
      <c r="C232" s="99"/>
      <c r="D232" s="101"/>
      <c r="E232" s="101"/>
      <c r="F232" s="99"/>
      <c r="G232" s="99"/>
      <c r="H232" s="99"/>
      <c r="I232" s="101"/>
      <c r="J232" s="6"/>
      <c r="K232" s="5" t="s">
        <v>24</v>
      </c>
      <c r="L232" s="8" t="s">
        <v>25</v>
      </c>
      <c r="M232" s="8" t="s">
        <v>26</v>
      </c>
      <c r="N232" s="8" t="s">
        <v>27</v>
      </c>
      <c r="O232" s="8" t="s">
        <v>28</v>
      </c>
      <c r="P232" s="8" t="s">
        <v>29</v>
      </c>
      <c r="Q232" s="8" t="s">
        <v>30</v>
      </c>
      <c r="R232" s="8" t="s">
        <v>31</v>
      </c>
    </row>
    <row r="233" spans="1:19" ht="30.75" customHeight="1" x14ac:dyDescent="0.25">
      <c r="A233" s="16">
        <v>173</v>
      </c>
      <c r="B233" s="16" t="s">
        <v>32</v>
      </c>
      <c r="C233" s="53" t="s">
        <v>132</v>
      </c>
      <c r="D233" s="16" t="s">
        <v>79</v>
      </c>
      <c r="E233" s="14">
        <v>27.06</v>
      </c>
      <c r="F233" s="14">
        <v>5.7428571428571402</v>
      </c>
      <c r="G233" s="14">
        <v>10.961904761904799</v>
      </c>
      <c r="H233" s="14">
        <v>31.7238095238095</v>
      </c>
      <c r="I233" s="14">
        <v>248.57142857142901</v>
      </c>
      <c r="J233" s="14"/>
      <c r="K233" s="14">
        <v>120.885714285714</v>
      </c>
      <c r="L233" s="14">
        <v>45.352380952380997</v>
      </c>
      <c r="M233" s="14">
        <v>164.70476190476199</v>
      </c>
      <c r="N233" s="14">
        <v>1.02857142857143</v>
      </c>
      <c r="O233" s="14">
        <v>3.8095238095238099E-2</v>
      </c>
      <c r="P233" s="14">
        <v>0.13</v>
      </c>
      <c r="Q233" s="14">
        <v>0</v>
      </c>
      <c r="R233" s="14">
        <v>0.52380952380952395</v>
      </c>
    </row>
    <row r="234" spans="1:19" ht="18" customHeight="1" x14ac:dyDescent="0.25">
      <c r="A234" s="20"/>
      <c r="B234" s="29" t="s">
        <v>35</v>
      </c>
      <c r="C234" s="65" t="s">
        <v>63</v>
      </c>
      <c r="D234" s="16">
        <v>70</v>
      </c>
      <c r="E234" s="18">
        <v>5.6</v>
      </c>
      <c r="F234" s="18">
        <v>3.16</v>
      </c>
      <c r="G234" s="18">
        <v>0.4</v>
      </c>
      <c r="H234" s="18">
        <v>19.32</v>
      </c>
      <c r="I234" s="18">
        <v>93.52</v>
      </c>
      <c r="J234" s="34"/>
      <c r="K234" s="18">
        <v>9.1999999999999993</v>
      </c>
      <c r="L234" s="18">
        <v>13.2</v>
      </c>
      <c r="M234" s="18">
        <v>34.799999999999997</v>
      </c>
      <c r="N234" s="18">
        <v>0.44</v>
      </c>
      <c r="O234" s="18">
        <v>0</v>
      </c>
      <c r="P234" s="18">
        <v>0.04</v>
      </c>
      <c r="Q234" s="18">
        <v>0.09</v>
      </c>
      <c r="R234" s="18">
        <v>0.1</v>
      </c>
    </row>
    <row r="235" spans="1:19" ht="18" customHeight="1" x14ac:dyDescent="0.25">
      <c r="A235" s="20">
        <v>15</v>
      </c>
      <c r="B235" s="16" t="s">
        <v>37</v>
      </c>
      <c r="C235" s="17" t="s">
        <v>38</v>
      </c>
      <c r="D235" s="16">
        <v>15</v>
      </c>
      <c r="E235" s="18">
        <v>14.96</v>
      </c>
      <c r="F235" s="14">
        <v>3.48</v>
      </c>
      <c r="G235" s="14">
        <v>4.43</v>
      </c>
      <c r="H235" s="21">
        <v>0</v>
      </c>
      <c r="I235" s="14">
        <v>53.75</v>
      </c>
      <c r="J235" s="22"/>
      <c r="K235" s="14">
        <v>132</v>
      </c>
      <c r="L235" s="14">
        <v>5.25</v>
      </c>
      <c r="M235" s="14">
        <v>75</v>
      </c>
      <c r="N235" s="14">
        <v>0.15</v>
      </c>
      <c r="O235" s="14">
        <v>39</v>
      </c>
      <c r="P235" s="21">
        <v>0</v>
      </c>
      <c r="Q235" s="21">
        <v>0</v>
      </c>
      <c r="R235" s="21">
        <v>0</v>
      </c>
    </row>
    <row r="236" spans="1:19" ht="18" customHeight="1" x14ac:dyDescent="0.25">
      <c r="A236" s="16">
        <v>376</v>
      </c>
      <c r="B236" s="16" t="s">
        <v>39</v>
      </c>
      <c r="C236" s="17" t="s">
        <v>64</v>
      </c>
      <c r="D236" s="16">
        <v>200</v>
      </c>
      <c r="E236" s="18">
        <v>1.89</v>
      </c>
      <c r="F236" s="18">
        <v>0.1</v>
      </c>
      <c r="G236" s="16">
        <v>0</v>
      </c>
      <c r="H236" s="18">
        <v>15</v>
      </c>
      <c r="I236" s="18">
        <v>60</v>
      </c>
      <c r="J236" s="17"/>
      <c r="K236" s="18">
        <v>5</v>
      </c>
      <c r="L236" s="19">
        <v>0</v>
      </c>
      <c r="M236" s="19">
        <v>0</v>
      </c>
      <c r="N236" s="18">
        <v>2</v>
      </c>
      <c r="O236" s="19">
        <v>0</v>
      </c>
      <c r="P236" s="19">
        <v>0</v>
      </c>
      <c r="Q236" s="18">
        <v>0</v>
      </c>
      <c r="R236" s="19">
        <v>0</v>
      </c>
    </row>
    <row r="237" spans="1:19" ht="18" customHeight="1" x14ac:dyDescent="0.25">
      <c r="A237" s="16">
        <v>386</v>
      </c>
      <c r="B237" s="29" t="s">
        <v>41</v>
      </c>
      <c r="C237" s="17" t="s">
        <v>65</v>
      </c>
      <c r="D237" s="16">
        <v>100</v>
      </c>
      <c r="E237" s="18">
        <v>13.39</v>
      </c>
      <c r="F237" s="18">
        <v>2.7</v>
      </c>
      <c r="G237" s="18">
        <v>2.5</v>
      </c>
      <c r="H237" s="18">
        <v>10.8</v>
      </c>
      <c r="I237" s="18">
        <v>79</v>
      </c>
      <c r="J237" s="34"/>
      <c r="K237" s="18">
        <v>121</v>
      </c>
      <c r="L237" s="18">
        <v>15</v>
      </c>
      <c r="M237" s="18">
        <v>94</v>
      </c>
      <c r="N237" s="18">
        <v>0.1</v>
      </c>
      <c r="O237" s="18">
        <v>20</v>
      </c>
      <c r="P237" s="18">
        <v>4.4999999999999998E-2</v>
      </c>
      <c r="Q237" s="18">
        <v>0.1</v>
      </c>
      <c r="R237" s="18">
        <v>1.35</v>
      </c>
      <c r="S237" s="15"/>
    </row>
    <row r="238" spans="1:19" ht="18" customHeight="1" x14ac:dyDescent="0.25">
      <c r="A238" s="112" t="s">
        <v>45</v>
      </c>
      <c r="B238" s="113"/>
      <c r="C238" s="114"/>
      <c r="D238" s="8">
        <v>595</v>
      </c>
      <c r="E238" s="39">
        <f>SUM(E233:E237)</f>
        <v>62.9</v>
      </c>
      <c r="F238" s="39">
        <f t="shared" ref="F238:R238" si="21">SUM(F233:F236)</f>
        <v>12.48285714285714</v>
      </c>
      <c r="G238" s="39">
        <f t="shared" si="21"/>
        <v>15.791904761904799</v>
      </c>
      <c r="H238" s="39">
        <f t="shared" si="21"/>
        <v>66.0438095238095</v>
      </c>
      <c r="I238" s="39">
        <f t="shared" si="21"/>
        <v>455.84142857142899</v>
      </c>
      <c r="J238" s="39">
        <f t="shared" si="21"/>
        <v>0</v>
      </c>
      <c r="K238" s="39">
        <f t="shared" si="21"/>
        <v>267.085714285714</v>
      </c>
      <c r="L238" s="39">
        <f t="shared" si="21"/>
        <v>63.802380952381</v>
      </c>
      <c r="M238" s="39">
        <f t="shared" si="21"/>
        <v>274.50476190476201</v>
      </c>
      <c r="N238" s="39">
        <f t="shared" si="21"/>
        <v>3.6185714285714301</v>
      </c>
      <c r="O238" s="39">
        <f t="shared" si="21"/>
        <v>39.038095238095238</v>
      </c>
      <c r="P238" s="39">
        <f t="shared" si="21"/>
        <v>0.17</v>
      </c>
      <c r="Q238" s="39">
        <f t="shared" si="21"/>
        <v>0.09</v>
      </c>
      <c r="R238" s="39">
        <f t="shared" si="21"/>
        <v>0.62380952380952392</v>
      </c>
    </row>
    <row r="239" spans="1:19" ht="18" customHeight="1" x14ac:dyDescent="0.25">
      <c r="A239" s="106" t="s">
        <v>46</v>
      </c>
      <c r="B239" s="107"/>
      <c r="C239" s="107"/>
      <c r="D239" s="107"/>
      <c r="E239" s="107"/>
      <c r="F239" s="107"/>
      <c r="G239" s="107"/>
      <c r="H239" s="107"/>
      <c r="I239" s="107"/>
      <c r="J239" s="107"/>
      <c r="K239" s="107"/>
      <c r="L239" s="107"/>
      <c r="M239" s="107"/>
      <c r="N239" s="107"/>
      <c r="O239" s="107"/>
      <c r="P239" s="107"/>
      <c r="Q239" s="107"/>
      <c r="R239" s="108"/>
    </row>
    <row r="240" spans="1:19" ht="18" customHeight="1" x14ac:dyDescent="0.25">
      <c r="A240" s="98" t="s">
        <v>13</v>
      </c>
      <c r="B240" s="100" t="s">
        <v>14</v>
      </c>
      <c r="C240" s="98" t="s">
        <v>15</v>
      </c>
      <c r="D240" s="100" t="s">
        <v>131</v>
      </c>
      <c r="E240" s="100" t="s">
        <v>17</v>
      </c>
      <c r="F240" s="98" t="s">
        <v>18</v>
      </c>
      <c r="G240" s="98" t="s">
        <v>19</v>
      </c>
      <c r="H240" s="98" t="s">
        <v>20</v>
      </c>
      <c r="I240" s="100" t="s">
        <v>21</v>
      </c>
      <c r="J240" s="6"/>
      <c r="K240" s="7" t="s">
        <v>22</v>
      </c>
      <c r="L240" s="7"/>
      <c r="M240" s="7"/>
      <c r="N240" s="7"/>
      <c r="O240" s="100" t="s">
        <v>23</v>
      </c>
      <c r="P240" s="104"/>
      <c r="Q240" s="104"/>
      <c r="R240" s="105"/>
    </row>
    <row r="241" spans="1:20" ht="15" customHeight="1" x14ac:dyDescent="0.25">
      <c r="A241" s="99"/>
      <c r="B241" s="101"/>
      <c r="C241" s="99"/>
      <c r="D241" s="101"/>
      <c r="E241" s="101"/>
      <c r="F241" s="99"/>
      <c r="G241" s="99"/>
      <c r="H241" s="99"/>
      <c r="I241" s="101"/>
      <c r="J241" s="6"/>
      <c r="K241" s="5" t="s">
        <v>24</v>
      </c>
      <c r="L241" s="8" t="s">
        <v>25</v>
      </c>
      <c r="M241" s="8" t="s">
        <v>26</v>
      </c>
      <c r="N241" s="8" t="s">
        <v>27</v>
      </c>
      <c r="O241" s="8" t="s">
        <v>28</v>
      </c>
      <c r="P241" s="8" t="s">
        <v>29</v>
      </c>
      <c r="Q241" s="8" t="s">
        <v>30</v>
      </c>
      <c r="R241" s="8" t="s">
        <v>31</v>
      </c>
    </row>
    <row r="242" spans="1:20" ht="18" customHeight="1" x14ac:dyDescent="0.25">
      <c r="A242" s="46">
        <v>71</v>
      </c>
      <c r="B242" s="29" t="s">
        <v>32</v>
      </c>
      <c r="C242" s="30" t="s">
        <v>47</v>
      </c>
      <c r="D242" s="29">
        <v>60</v>
      </c>
      <c r="E242" s="47">
        <v>16.28</v>
      </c>
      <c r="F242" s="48">
        <v>0.7</v>
      </c>
      <c r="G242" s="48">
        <v>0.1</v>
      </c>
      <c r="H242" s="48">
        <v>2.8</v>
      </c>
      <c r="I242" s="47">
        <v>15.6</v>
      </c>
      <c r="J242" s="34"/>
      <c r="K242" s="47">
        <v>8.4</v>
      </c>
      <c r="L242" s="18">
        <v>12</v>
      </c>
      <c r="M242" s="19">
        <v>0</v>
      </c>
      <c r="N242" s="18">
        <v>0.5</v>
      </c>
      <c r="O242" s="19">
        <v>0</v>
      </c>
      <c r="P242" s="19">
        <v>0</v>
      </c>
      <c r="Q242" s="19">
        <v>0</v>
      </c>
      <c r="R242" s="18">
        <v>10.5</v>
      </c>
    </row>
    <row r="243" spans="1:20" ht="21.75" customHeight="1" x14ac:dyDescent="0.25">
      <c r="A243" s="16">
        <v>88</v>
      </c>
      <c r="B243" s="16" t="s">
        <v>35</v>
      </c>
      <c r="C243" s="62" t="s">
        <v>96</v>
      </c>
      <c r="D243" s="16">
        <v>200</v>
      </c>
      <c r="E243" s="18">
        <v>9.76</v>
      </c>
      <c r="F243" s="18">
        <v>1.6</v>
      </c>
      <c r="G243" s="18">
        <v>4.9000000000000004</v>
      </c>
      <c r="H243" s="18">
        <v>11.5</v>
      </c>
      <c r="I243" s="18">
        <v>96.8</v>
      </c>
      <c r="J243" s="54"/>
      <c r="K243" s="18">
        <v>75.2</v>
      </c>
      <c r="L243" s="18">
        <v>14.7</v>
      </c>
      <c r="M243" s="18">
        <v>34.200000000000003</v>
      </c>
      <c r="N243" s="18">
        <v>1.0249999999999999</v>
      </c>
      <c r="O243" s="18">
        <v>1</v>
      </c>
      <c r="P243" s="18">
        <v>5.5</v>
      </c>
      <c r="Q243" s="18">
        <v>0.6</v>
      </c>
      <c r="R243" s="18">
        <v>9.5</v>
      </c>
      <c r="S243" s="15"/>
    </row>
    <row r="244" spans="1:20" ht="18" customHeight="1" x14ac:dyDescent="0.25">
      <c r="A244" s="16">
        <v>268</v>
      </c>
      <c r="B244" s="29" t="s">
        <v>37</v>
      </c>
      <c r="C244" s="62" t="s">
        <v>133</v>
      </c>
      <c r="D244" s="16">
        <v>90</v>
      </c>
      <c r="E244" s="18">
        <v>50.07</v>
      </c>
      <c r="F244" s="18">
        <v>12.1</v>
      </c>
      <c r="G244" s="18">
        <v>15.9</v>
      </c>
      <c r="H244" s="18">
        <v>18.2</v>
      </c>
      <c r="I244" s="18">
        <v>263.5</v>
      </c>
      <c r="J244" s="18"/>
      <c r="K244" s="18">
        <v>39.4</v>
      </c>
      <c r="L244" s="18">
        <v>28.9</v>
      </c>
      <c r="M244" s="18">
        <v>149.69999999999999</v>
      </c>
      <c r="N244" s="18">
        <v>0.9</v>
      </c>
      <c r="O244" s="18">
        <v>25.9</v>
      </c>
      <c r="P244" s="18">
        <v>0.1</v>
      </c>
      <c r="Q244" s="19">
        <v>0</v>
      </c>
      <c r="R244" s="18">
        <v>0.1</v>
      </c>
      <c r="S244" s="28"/>
    </row>
    <row r="245" spans="1:20" ht="18" customHeight="1" x14ac:dyDescent="0.25">
      <c r="A245" s="16">
        <v>143</v>
      </c>
      <c r="B245" s="16" t="s">
        <v>39</v>
      </c>
      <c r="C245" s="17" t="s">
        <v>134</v>
      </c>
      <c r="D245" s="16">
        <v>155</v>
      </c>
      <c r="E245" s="18">
        <v>20.04</v>
      </c>
      <c r="F245" s="18">
        <v>2.1</v>
      </c>
      <c r="G245" s="18">
        <v>12.1</v>
      </c>
      <c r="H245" s="18">
        <v>15.5</v>
      </c>
      <c r="I245" s="18">
        <v>178.6</v>
      </c>
      <c r="J245" s="66"/>
      <c r="K245" s="18">
        <v>23.9</v>
      </c>
      <c r="L245" s="18">
        <v>27.8</v>
      </c>
      <c r="M245" s="18">
        <v>61.8</v>
      </c>
      <c r="N245" s="18">
        <v>0.98</v>
      </c>
      <c r="O245" s="18">
        <v>31</v>
      </c>
      <c r="P245" s="18">
        <v>7.0000000000000007E-2</v>
      </c>
      <c r="Q245" s="19">
        <v>0</v>
      </c>
      <c r="R245" s="18">
        <v>8.67</v>
      </c>
      <c r="S245" s="27"/>
    </row>
    <row r="246" spans="1:20" ht="18" customHeight="1" x14ac:dyDescent="0.25">
      <c r="A246" s="16">
        <v>1041</v>
      </c>
      <c r="B246" s="16" t="s">
        <v>41</v>
      </c>
      <c r="C246" s="33" t="s">
        <v>99</v>
      </c>
      <c r="D246" s="16">
        <v>200</v>
      </c>
      <c r="E246" s="18">
        <v>8.14</v>
      </c>
      <c r="F246" s="18">
        <v>0.1</v>
      </c>
      <c r="G246" s="19">
        <v>0</v>
      </c>
      <c r="H246" s="18">
        <v>27.1</v>
      </c>
      <c r="I246" s="18">
        <v>108.6</v>
      </c>
      <c r="J246" s="66"/>
      <c r="K246" s="18">
        <v>23.52</v>
      </c>
      <c r="L246" s="18">
        <v>0</v>
      </c>
      <c r="M246" s="54">
        <v>0</v>
      </c>
      <c r="N246" s="18">
        <v>0.24</v>
      </c>
      <c r="O246" s="67">
        <v>0</v>
      </c>
      <c r="P246" s="54">
        <v>0.03</v>
      </c>
      <c r="Q246" s="54">
        <v>0</v>
      </c>
      <c r="R246" s="54">
        <v>12.9</v>
      </c>
      <c r="S246" s="27"/>
    </row>
    <row r="247" spans="1:20" ht="18" customHeight="1" x14ac:dyDescent="0.25">
      <c r="A247" s="16"/>
      <c r="B247" s="29" t="s">
        <v>43</v>
      </c>
      <c r="C247" s="33" t="s">
        <v>52</v>
      </c>
      <c r="D247" s="16">
        <v>30</v>
      </c>
      <c r="E247" s="18">
        <v>1.99</v>
      </c>
      <c r="F247" s="18">
        <v>1.68</v>
      </c>
      <c r="G247" s="18">
        <v>0.33</v>
      </c>
      <c r="H247" s="18">
        <v>14.82</v>
      </c>
      <c r="I247" s="18">
        <v>68.97</v>
      </c>
      <c r="J247" s="34"/>
      <c r="K247" s="18">
        <v>6.9</v>
      </c>
      <c r="L247" s="18">
        <v>7.5</v>
      </c>
      <c r="M247" s="18">
        <v>31.8</v>
      </c>
      <c r="N247" s="18">
        <v>0.93</v>
      </c>
      <c r="O247" s="19">
        <v>0</v>
      </c>
      <c r="P247" s="18">
        <v>0.03</v>
      </c>
      <c r="Q247" s="19">
        <v>0</v>
      </c>
      <c r="R247" s="19">
        <v>0</v>
      </c>
      <c r="S247" s="27"/>
    </row>
    <row r="248" spans="1:20" ht="18" customHeight="1" x14ac:dyDescent="0.25">
      <c r="A248" s="16"/>
      <c r="B248" s="29" t="s">
        <v>72</v>
      </c>
      <c r="C248" s="17" t="s">
        <v>53</v>
      </c>
      <c r="D248" s="16">
        <v>30</v>
      </c>
      <c r="E248" s="14">
        <v>2.4</v>
      </c>
      <c r="F248" s="18">
        <v>2.37</v>
      </c>
      <c r="G248" s="18">
        <v>0.3</v>
      </c>
      <c r="H248" s="18">
        <v>14.49</v>
      </c>
      <c r="I248" s="18">
        <v>70.14</v>
      </c>
      <c r="J248" s="34"/>
      <c r="K248" s="18">
        <v>6.9</v>
      </c>
      <c r="L248" s="18">
        <v>9.9</v>
      </c>
      <c r="M248" s="18">
        <v>26.1</v>
      </c>
      <c r="N248" s="18">
        <v>0.33</v>
      </c>
      <c r="O248" s="19">
        <v>0</v>
      </c>
      <c r="P248" s="18">
        <v>0.03</v>
      </c>
      <c r="Q248" s="19">
        <v>0</v>
      </c>
      <c r="R248" s="19">
        <v>0</v>
      </c>
      <c r="S248" s="15"/>
    </row>
    <row r="249" spans="1:20" ht="18" customHeight="1" x14ac:dyDescent="0.25">
      <c r="A249" s="112" t="s">
        <v>45</v>
      </c>
      <c r="B249" s="113"/>
      <c r="C249" s="114"/>
      <c r="D249" s="8">
        <v>765</v>
      </c>
      <c r="E249" s="8">
        <f t="shared" ref="E249:R249" si="22">SUM(E242:E248)</f>
        <v>108.68</v>
      </c>
      <c r="F249" s="8">
        <f t="shared" si="22"/>
        <v>20.650000000000002</v>
      </c>
      <c r="G249" s="8">
        <f t="shared" si="22"/>
        <v>33.629999999999995</v>
      </c>
      <c r="H249" s="8">
        <f t="shared" si="22"/>
        <v>104.40999999999998</v>
      </c>
      <c r="I249" s="8">
        <f t="shared" si="22"/>
        <v>802.21</v>
      </c>
      <c r="J249" s="8">
        <f t="shared" si="22"/>
        <v>0</v>
      </c>
      <c r="K249" s="39">
        <f t="shared" si="22"/>
        <v>184.22000000000003</v>
      </c>
      <c r="L249" s="39">
        <f t="shared" si="22"/>
        <v>100.8</v>
      </c>
      <c r="M249" s="39">
        <f t="shared" si="22"/>
        <v>303.60000000000002</v>
      </c>
      <c r="N249" s="39">
        <f t="shared" si="22"/>
        <v>4.9049999999999994</v>
      </c>
      <c r="O249" s="39">
        <f t="shared" si="22"/>
        <v>57.9</v>
      </c>
      <c r="P249" s="39">
        <f t="shared" si="22"/>
        <v>5.7600000000000007</v>
      </c>
      <c r="Q249" s="39">
        <f t="shared" si="22"/>
        <v>0.6</v>
      </c>
      <c r="R249" s="39">
        <f t="shared" si="22"/>
        <v>41.67</v>
      </c>
    </row>
    <row r="250" spans="1:20" ht="18" customHeight="1" x14ac:dyDescent="0.25">
      <c r="A250" s="118" t="s">
        <v>54</v>
      </c>
      <c r="B250" s="119"/>
      <c r="C250" s="119"/>
      <c r="D250" s="120"/>
      <c r="E250" s="39">
        <f>E238+E249</f>
        <v>171.58</v>
      </c>
      <c r="F250" s="39">
        <f>F238+F249</f>
        <v>33.132857142857141</v>
      </c>
      <c r="G250" s="39">
        <f>G238+G249</f>
        <v>49.421904761904798</v>
      </c>
      <c r="H250" s="39">
        <f>H238+H249</f>
        <v>170.45380952380947</v>
      </c>
      <c r="I250" s="39">
        <f>I238+I249</f>
        <v>1258.0514285714289</v>
      </c>
      <c r="J250" s="34"/>
      <c r="K250" s="39">
        <f t="shared" ref="K250:R250" si="23">K238+K249</f>
        <v>451.30571428571403</v>
      </c>
      <c r="L250" s="39">
        <f t="shared" si="23"/>
        <v>164.602380952381</v>
      </c>
      <c r="M250" s="39">
        <f t="shared" si="23"/>
        <v>578.10476190476197</v>
      </c>
      <c r="N250" s="39">
        <f t="shared" si="23"/>
        <v>8.5235714285714295</v>
      </c>
      <c r="O250" s="39">
        <f t="shared" si="23"/>
        <v>96.938095238095229</v>
      </c>
      <c r="P250" s="39">
        <f t="shared" si="23"/>
        <v>5.9300000000000006</v>
      </c>
      <c r="Q250" s="39">
        <f t="shared" si="23"/>
        <v>0.69</v>
      </c>
      <c r="R250" s="39">
        <f t="shared" si="23"/>
        <v>42.293809523809529</v>
      </c>
    </row>
    <row r="251" spans="1:20" x14ac:dyDescent="0.25">
      <c r="A251" s="77"/>
      <c r="B251" s="77"/>
      <c r="C251" s="77"/>
      <c r="D251" s="77"/>
      <c r="E251" s="78"/>
      <c r="F251" s="78"/>
      <c r="G251" s="78"/>
      <c r="H251" s="78"/>
      <c r="I251" s="78"/>
      <c r="K251" s="78"/>
      <c r="L251" s="79"/>
      <c r="M251" s="78"/>
      <c r="N251" s="78"/>
      <c r="O251" s="78"/>
      <c r="P251" s="79"/>
      <c r="Q251" s="79"/>
      <c r="R251" s="78"/>
    </row>
    <row r="252" spans="1:20" x14ac:dyDescent="0.25">
      <c r="A252" s="77"/>
      <c r="B252" s="77"/>
      <c r="C252" s="77"/>
      <c r="D252" s="77"/>
      <c r="E252" s="78"/>
      <c r="F252" s="78"/>
      <c r="G252" s="78"/>
      <c r="H252" s="78"/>
      <c r="I252" s="78"/>
      <c r="K252" s="78"/>
      <c r="L252" s="79"/>
      <c r="M252" s="78"/>
      <c r="N252" s="78"/>
      <c r="O252" s="78"/>
      <c r="P252" s="79"/>
      <c r="Q252" s="79"/>
      <c r="R252" s="78"/>
    </row>
    <row r="253" spans="1:20" x14ac:dyDescent="0.25">
      <c r="A253" s="77"/>
      <c r="B253" s="77"/>
      <c r="C253" s="77"/>
      <c r="D253" s="77"/>
      <c r="E253" s="78"/>
      <c r="F253" s="78"/>
      <c r="G253" s="78"/>
      <c r="H253" s="78"/>
      <c r="I253" s="78"/>
      <c r="K253" s="78"/>
      <c r="L253" s="79"/>
      <c r="M253" s="78"/>
      <c r="N253" s="78"/>
      <c r="O253" s="78"/>
      <c r="P253" s="79"/>
      <c r="Q253" s="79"/>
      <c r="R253" s="78"/>
    </row>
    <row r="254" spans="1:20" x14ac:dyDescent="0.25">
      <c r="A254" s="87" t="s">
        <v>0</v>
      </c>
      <c r="B254" s="87"/>
      <c r="C254" s="87"/>
      <c r="D254" s="77"/>
      <c r="E254" s="78"/>
      <c r="F254" s="78"/>
      <c r="G254" s="78"/>
      <c r="H254" s="78"/>
      <c r="I254" s="78"/>
      <c r="K254" s="115" t="s">
        <v>121</v>
      </c>
      <c r="L254" s="115"/>
      <c r="M254" s="115"/>
      <c r="N254" s="115"/>
      <c r="O254" s="115"/>
      <c r="P254" s="115"/>
      <c r="Q254" s="115"/>
      <c r="R254" s="115"/>
      <c r="S254" s="115"/>
      <c r="T254" s="115"/>
    </row>
    <row r="255" spans="1:20" x14ac:dyDescent="0.25">
      <c r="A255" s="131" t="s">
        <v>2</v>
      </c>
      <c r="B255" s="131"/>
      <c r="C255" s="131"/>
      <c r="D255" s="77"/>
      <c r="E255" s="78"/>
      <c r="F255" s="78"/>
      <c r="G255" s="78"/>
      <c r="H255" s="78"/>
      <c r="I255" s="78"/>
      <c r="K255" s="129" t="s">
        <v>112</v>
      </c>
      <c r="L255" s="129"/>
      <c r="M255" s="129"/>
      <c r="N255" s="129"/>
      <c r="O255" s="129"/>
      <c r="P255" s="129"/>
      <c r="Q255" s="129"/>
      <c r="R255" s="129"/>
      <c r="S255" s="129"/>
      <c r="T255" s="129"/>
    </row>
    <row r="256" spans="1:20" x14ac:dyDescent="0.25">
      <c r="A256" s="130" t="s">
        <v>90</v>
      </c>
      <c r="B256" s="130"/>
      <c r="C256" s="130"/>
      <c r="D256" s="77"/>
      <c r="E256" s="78"/>
      <c r="F256" s="78"/>
      <c r="G256" s="78"/>
      <c r="H256" s="78"/>
      <c r="I256" s="78"/>
      <c r="K256" s="117" t="s">
        <v>91</v>
      </c>
      <c r="L256" s="117"/>
      <c r="M256" s="117"/>
      <c r="N256" s="117"/>
      <c r="O256" s="117"/>
      <c r="P256" s="117"/>
      <c r="Q256" s="117"/>
      <c r="R256" s="117"/>
    </row>
    <row r="257" spans="1:19" x14ac:dyDescent="0.25">
      <c r="A257" s="131" t="s">
        <v>6</v>
      </c>
      <c r="B257" s="131"/>
      <c r="C257" s="131"/>
      <c r="D257" s="77"/>
      <c r="E257" s="78"/>
      <c r="F257" s="78"/>
      <c r="G257" s="78"/>
      <c r="H257" s="78"/>
      <c r="I257" s="78"/>
      <c r="K257" s="117" t="s">
        <v>93</v>
      </c>
      <c r="L257" s="117"/>
      <c r="M257" s="117"/>
      <c r="N257" s="117"/>
      <c r="O257" s="117"/>
      <c r="P257" s="117"/>
      <c r="Q257" s="117"/>
      <c r="R257" s="117"/>
    </row>
    <row r="258" spans="1:19" ht="18.75" x14ac:dyDescent="0.25">
      <c r="A258" s="92" t="s">
        <v>8</v>
      </c>
      <c r="B258" s="92"/>
      <c r="C258" s="92"/>
      <c r="D258" s="92"/>
      <c r="E258" s="92"/>
      <c r="F258" s="92"/>
      <c r="G258" s="92"/>
      <c r="H258" s="92"/>
      <c r="I258" s="92"/>
      <c r="J258" s="92"/>
      <c r="K258" s="92"/>
      <c r="L258" s="92"/>
      <c r="M258" s="92"/>
      <c r="N258" s="92"/>
      <c r="O258" s="92"/>
      <c r="P258" s="92"/>
      <c r="Q258" s="92"/>
      <c r="R258" s="92"/>
    </row>
    <row r="259" spans="1:19" ht="15.75" x14ac:dyDescent="0.25">
      <c r="A259" s="96" t="s">
        <v>9</v>
      </c>
      <c r="B259" s="96"/>
      <c r="C259" s="96"/>
      <c r="D259" s="96"/>
      <c r="E259" s="96"/>
      <c r="F259" s="96"/>
      <c r="G259" s="96"/>
      <c r="H259" s="96"/>
      <c r="I259" s="96"/>
      <c r="J259" s="96"/>
      <c r="K259" s="96"/>
      <c r="L259" s="96"/>
      <c r="M259" s="96"/>
      <c r="N259" s="96"/>
      <c r="O259" s="96"/>
      <c r="P259" s="96"/>
      <c r="Q259" s="96"/>
      <c r="R259" s="96"/>
    </row>
    <row r="260" spans="1:19" ht="15.75" x14ac:dyDescent="0.25">
      <c r="A260" s="97" t="s">
        <v>10</v>
      </c>
      <c r="B260" s="97"/>
      <c r="C260" s="97"/>
      <c r="D260" s="97"/>
      <c r="E260" s="97"/>
      <c r="F260" s="97"/>
      <c r="G260" s="97"/>
      <c r="H260" s="97"/>
      <c r="I260" s="97"/>
      <c r="J260" s="97"/>
      <c r="K260" s="97"/>
      <c r="L260" s="97"/>
      <c r="M260" s="97"/>
      <c r="N260" s="97"/>
      <c r="O260" s="97"/>
      <c r="P260" s="97"/>
      <c r="Q260" s="97"/>
      <c r="R260" s="97"/>
    </row>
    <row r="261" spans="1:19" ht="18" customHeight="1" x14ac:dyDescent="0.25">
      <c r="A261" s="132" t="s">
        <v>135</v>
      </c>
      <c r="B261" s="133"/>
      <c r="C261" s="133"/>
      <c r="D261" s="133"/>
      <c r="E261" s="133"/>
      <c r="F261" s="133"/>
      <c r="G261" s="133"/>
      <c r="H261" s="133"/>
      <c r="I261" s="133"/>
      <c r="J261" s="133"/>
      <c r="K261" s="133"/>
      <c r="L261" s="133"/>
      <c r="M261" s="133"/>
      <c r="N261" s="133"/>
      <c r="O261" s="133"/>
      <c r="P261" s="133"/>
      <c r="Q261" s="133"/>
      <c r="R261" s="134"/>
    </row>
    <row r="262" spans="1:19" ht="18.75" customHeight="1" x14ac:dyDescent="0.25">
      <c r="A262" s="106" t="s">
        <v>12</v>
      </c>
      <c r="B262" s="107"/>
      <c r="C262" s="107"/>
      <c r="D262" s="107"/>
      <c r="E262" s="107"/>
      <c r="F262" s="107"/>
      <c r="G262" s="107"/>
      <c r="H262" s="107"/>
      <c r="I262" s="107"/>
      <c r="J262" s="107"/>
      <c r="K262" s="107"/>
      <c r="L262" s="107"/>
      <c r="M262" s="107"/>
      <c r="N262" s="107"/>
      <c r="O262" s="107"/>
      <c r="P262" s="107"/>
      <c r="Q262" s="107"/>
      <c r="R262" s="108"/>
    </row>
    <row r="263" spans="1:19" ht="18" customHeight="1" x14ac:dyDescent="0.25">
      <c r="A263" s="98" t="s">
        <v>13</v>
      </c>
      <c r="B263" s="100" t="s">
        <v>14</v>
      </c>
      <c r="C263" s="98" t="s">
        <v>15</v>
      </c>
      <c r="D263" s="100" t="s">
        <v>131</v>
      </c>
      <c r="E263" s="100" t="s">
        <v>17</v>
      </c>
      <c r="F263" s="98" t="s">
        <v>18</v>
      </c>
      <c r="G263" s="98" t="s">
        <v>19</v>
      </c>
      <c r="H263" s="98" t="s">
        <v>20</v>
      </c>
      <c r="I263" s="100" t="s">
        <v>21</v>
      </c>
      <c r="J263" s="6"/>
      <c r="K263" s="7" t="s">
        <v>22</v>
      </c>
      <c r="L263" s="7"/>
      <c r="M263" s="7"/>
      <c r="N263" s="7"/>
      <c r="O263" s="100" t="s">
        <v>23</v>
      </c>
      <c r="P263" s="104"/>
      <c r="Q263" s="104"/>
      <c r="R263" s="105"/>
    </row>
    <row r="264" spans="1:19" ht="15" customHeight="1" x14ac:dyDescent="0.25">
      <c r="A264" s="99"/>
      <c r="B264" s="101"/>
      <c r="C264" s="99"/>
      <c r="D264" s="101"/>
      <c r="E264" s="101"/>
      <c r="F264" s="99"/>
      <c r="G264" s="99"/>
      <c r="H264" s="99"/>
      <c r="I264" s="101"/>
      <c r="J264" s="6"/>
      <c r="K264" s="5" t="s">
        <v>24</v>
      </c>
      <c r="L264" s="8" t="s">
        <v>25</v>
      </c>
      <c r="M264" s="8" t="s">
        <v>26</v>
      </c>
      <c r="N264" s="8" t="s">
        <v>27</v>
      </c>
      <c r="O264" s="8" t="s">
        <v>28</v>
      </c>
      <c r="P264" s="8" t="s">
        <v>29</v>
      </c>
      <c r="Q264" s="8" t="s">
        <v>30</v>
      </c>
      <c r="R264" s="8" t="s">
        <v>31</v>
      </c>
    </row>
    <row r="265" spans="1:19" ht="27" customHeight="1" x14ac:dyDescent="0.25">
      <c r="A265" s="16">
        <v>181</v>
      </c>
      <c r="B265" s="16" t="s">
        <v>32</v>
      </c>
      <c r="C265" s="61" t="s">
        <v>78</v>
      </c>
      <c r="D265" s="16" t="s">
        <v>79</v>
      </c>
      <c r="E265" s="18">
        <v>26.22</v>
      </c>
      <c r="F265" s="16">
        <v>4.6500000000000004</v>
      </c>
      <c r="G265" s="16">
        <v>10.050000000000001</v>
      </c>
      <c r="H265" s="18">
        <v>31.1</v>
      </c>
      <c r="I265" s="35">
        <v>233</v>
      </c>
      <c r="J265" s="17"/>
      <c r="K265" s="18">
        <v>192.2</v>
      </c>
      <c r="L265" s="18">
        <v>23.5</v>
      </c>
      <c r="M265" s="18">
        <v>156.1</v>
      </c>
      <c r="N265" s="18">
        <v>0.3</v>
      </c>
      <c r="O265" s="18">
        <v>36.700000000000003</v>
      </c>
      <c r="P265" s="18">
        <v>0.1</v>
      </c>
      <c r="Q265" s="19">
        <v>0</v>
      </c>
      <c r="R265" s="18">
        <v>1.1000000000000001</v>
      </c>
    </row>
    <row r="266" spans="1:19" ht="18.75" customHeight="1" x14ac:dyDescent="0.25">
      <c r="A266" s="16"/>
      <c r="B266" s="16" t="s">
        <v>35</v>
      </c>
      <c r="C266" s="62" t="s">
        <v>63</v>
      </c>
      <c r="D266" s="16">
        <v>40</v>
      </c>
      <c r="E266" s="18">
        <v>3.2</v>
      </c>
      <c r="F266" s="16">
        <v>3.16</v>
      </c>
      <c r="G266" s="18">
        <v>0.4</v>
      </c>
      <c r="H266" s="18">
        <v>19.32</v>
      </c>
      <c r="I266" s="18">
        <v>93.52</v>
      </c>
      <c r="J266" s="54"/>
      <c r="K266" s="18">
        <v>9.1999999999999993</v>
      </c>
      <c r="L266" s="18">
        <v>13.2</v>
      </c>
      <c r="M266" s="18">
        <v>34.799999999999997</v>
      </c>
      <c r="N266" s="18">
        <v>0.44</v>
      </c>
      <c r="O266" s="19">
        <v>0</v>
      </c>
      <c r="P266" s="18">
        <v>0.04</v>
      </c>
      <c r="Q266" s="18">
        <v>0.09</v>
      </c>
      <c r="R266" s="18">
        <v>0.1</v>
      </c>
    </row>
    <row r="267" spans="1:19" ht="18" customHeight="1" x14ac:dyDescent="0.25">
      <c r="A267" s="16">
        <v>376</v>
      </c>
      <c r="B267" s="16" t="s">
        <v>37</v>
      </c>
      <c r="C267" s="17" t="s">
        <v>64</v>
      </c>
      <c r="D267" s="16">
        <v>200</v>
      </c>
      <c r="E267" s="18">
        <v>1.89</v>
      </c>
      <c r="F267" s="18">
        <v>0.1</v>
      </c>
      <c r="G267" s="19">
        <v>0</v>
      </c>
      <c r="H267" s="18">
        <v>15</v>
      </c>
      <c r="I267" s="18">
        <v>60</v>
      </c>
      <c r="J267" s="34"/>
      <c r="K267" s="18">
        <v>5</v>
      </c>
      <c r="L267" s="18">
        <v>0</v>
      </c>
      <c r="M267" s="18">
        <v>0</v>
      </c>
      <c r="N267" s="18">
        <v>2</v>
      </c>
      <c r="O267" s="19">
        <v>0</v>
      </c>
      <c r="P267" s="19">
        <v>0</v>
      </c>
      <c r="Q267" s="19">
        <v>0</v>
      </c>
      <c r="R267" s="19">
        <v>0</v>
      </c>
    </row>
    <row r="268" spans="1:19" ht="18" customHeight="1" x14ac:dyDescent="0.25">
      <c r="A268" s="16">
        <v>386</v>
      </c>
      <c r="B268" s="16" t="s">
        <v>39</v>
      </c>
      <c r="C268" s="17" t="s">
        <v>44</v>
      </c>
      <c r="D268" s="16">
        <v>100</v>
      </c>
      <c r="E268" s="18">
        <v>14.42</v>
      </c>
      <c r="F268" s="18">
        <v>3</v>
      </c>
      <c r="G268" s="18">
        <v>1</v>
      </c>
      <c r="H268" s="18">
        <v>4.2</v>
      </c>
      <c r="I268" s="18">
        <v>40</v>
      </c>
      <c r="J268" s="34"/>
      <c r="K268" s="18">
        <v>124</v>
      </c>
      <c r="L268" s="18">
        <v>14</v>
      </c>
      <c r="M268" s="18">
        <v>92</v>
      </c>
      <c r="N268" s="18">
        <v>0.1</v>
      </c>
      <c r="O268" s="19">
        <v>0</v>
      </c>
      <c r="P268" s="18">
        <v>0.03</v>
      </c>
      <c r="Q268" s="18">
        <v>0.1</v>
      </c>
      <c r="R268" s="18">
        <v>0.3</v>
      </c>
      <c r="S268" s="15"/>
    </row>
    <row r="269" spans="1:19" ht="18" customHeight="1" x14ac:dyDescent="0.25">
      <c r="A269" s="112" t="s">
        <v>45</v>
      </c>
      <c r="B269" s="113"/>
      <c r="C269" s="114"/>
      <c r="D269" s="8">
        <v>550</v>
      </c>
      <c r="E269" s="39">
        <f>SUM(E264:E268)</f>
        <v>45.73</v>
      </c>
      <c r="F269" s="39">
        <f>SUM(F265:F268)</f>
        <v>10.91</v>
      </c>
      <c r="G269" s="39">
        <f>SUM(G265:G268)</f>
        <v>11.450000000000001</v>
      </c>
      <c r="H269" s="39">
        <f>SUM(H265:H268)</f>
        <v>69.62</v>
      </c>
      <c r="I269" s="39">
        <f>SUM(I265:I268)</f>
        <v>426.52</v>
      </c>
      <c r="J269" s="34"/>
      <c r="K269" s="39">
        <f t="shared" ref="K269:R269" si="24">SUM(K265:K268)</f>
        <v>330.4</v>
      </c>
      <c r="L269" s="39">
        <f t="shared" si="24"/>
        <v>50.7</v>
      </c>
      <c r="M269" s="39">
        <f t="shared" si="24"/>
        <v>282.89999999999998</v>
      </c>
      <c r="N269" s="39">
        <f t="shared" si="24"/>
        <v>2.8400000000000003</v>
      </c>
      <c r="O269" s="39">
        <f t="shared" si="24"/>
        <v>36.700000000000003</v>
      </c>
      <c r="P269" s="39">
        <f t="shared" si="24"/>
        <v>0.17</v>
      </c>
      <c r="Q269" s="39">
        <f t="shared" si="24"/>
        <v>0.19</v>
      </c>
      <c r="R269" s="39">
        <f t="shared" si="24"/>
        <v>1.5000000000000002</v>
      </c>
    </row>
    <row r="270" spans="1:19" ht="18" customHeight="1" x14ac:dyDescent="0.25">
      <c r="A270" s="106" t="s">
        <v>46</v>
      </c>
      <c r="B270" s="107"/>
      <c r="C270" s="107"/>
      <c r="D270" s="107"/>
      <c r="E270" s="107"/>
      <c r="F270" s="107"/>
      <c r="G270" s="107"/>
      <c r="H270" s="107"/>
      <c r="I270" s="107"/>
      <c r="J270" s="107"/>
      <c r="K270" s="107"/>
      <c r="L270" s="107"/>
      <c r="M270" s="107"/>
      <c r="N270" s="107"/>
      <c r="O270" s="107"/>
      <c r="P270" s="107"/>
      <c r="Q270" s="107"/>
      <c r="R270" s="108"/>
    </row>
    <row r="271" spans="1:19" ht="18" customHeight="1" x14ac:dyDescent="0.25">
      <c r="A271" s="98" t="s">
        <v>13</v>
      </c>
      <c r="B271" s="100" t="s">
        <v>14</v>
      </c>
      <c r="C271" s="98" t="s">
        <v>15</v>
      </c>
      <c r="D271" s="100" t="s">
        <v>131</v>
      </c>
      <c r="E271" s="100" t="s">
        <v>17</v>
      </c>
      <c r="F271" s="98" t="s">
        <v>18</v>
      </c>
      <c r="G271" s="98" t="s">
        <v>19</v>
      </c>
      <c r="H271" s="98" t="s">
        <v>20</v>
      </c>
      <c r="I271" s="100" t="s">
        <v>21</v>
      </c>
      <c r="J271" s="6"/>
      <c r="K271" s="7" t="s">
        <v>22</v>
      </c>
      <c r="L271" s="7"/>
      <c r="M271" s="7"/>
      <c r="N271" s="7"/>
      <c r="O271" s="100" t="s">
        <v>23</v>
      </c>
      <c r="P271" s="104"/>
      <c r="Q271" s="104"/>
      <c r="R271" s="105"/>
    </row>
    <row r="272" spans="1:19" ht="15" customHeight="1" x14ac:dyDescent="0.25">
      <c r="A272" s="99"/>
      <c r="B272" s="101"/>
      <c r="C272" s="99"/>
      <c r="D272" s="101"/>
      <c r="E272" s="101"/>
      <c r="F272" s="99"/>
      <c r="G272" s="99"/>
      <c r="H272" s="99"/>
      <c r="I272" s="101"/>
      <c r="J272" s="6"/>
      <c r="K272" s="5" t="s">
        <v>24</v>
      </c>
      <c r="L272" s="8" t="s">
        <v>25</v>
      </c>
      <c r="M272" s="8" t="s">
        <v>26</v>
      </c>
      <c r="N272" s="8" t="s">
        <v>27</v>
      </c>
      <c r="O272" s="8" t="s">
        <v>28</v>
      </c>
      <c r="P272" s="8" t="s">
        <v>29</v>
      </c>
      <c r="Q272" s="8" t="s">
        <v>30</v>
      </c>
      <c r="R272" s="8" t="s">
        <v>31</v>
      </c>
    </row>
    <row r="273" spans="1:20" ht="17.25" customHeight="1" x14ac:dyDescent="0.25">
      <c r="A273" s="46">
        <v>71</v>
      </c>
      <c r="B273" s="29" t="s">
        <v>32</v>
      </c>
      <c r="C273" s="53" t="s">
        <v>66</v>
      </c>
      <c r="D273" s="16">
        <v>60</v>
      </c>
      <c r="E273" s="18">
        <v>9.4700000000000006</v>
      </c>
      <c r="F273" s="31">
        <v>0.5</v>
      </c>
      <c r="G273" s="80">
        <v>0</v>
      </c>
      <c r="H273" s="31">
        <v>2</v>
      </c>
      <c r="I273" s="18">
        <v>9.6</v>
      </c>
      <c r="J273" s="34"/>
      <c r="K273" s="18">
        <v>13.8</v>
      </c>
      <c r="L273" s="19">
        <v>0</v>
      </c>
      <c r="M273" s="19">
        <v>0</v>
      </c>
      <c r="N273" s="18">
        <v>0.3</v>
      </c>
      <c r="O273" s="19">
        <v>0</v>
      </c>
      <c r="P273" s="19">
        <v>0</v>
      </c>
      <c r="Q273" s="19">
        <v>0</v>
      </c>
      <c r="R273" s="18">
        <v>3</v>
      </c>
    </row>
    <row r="274" spans="1:20" ht="17.25" customHeight="1" x14ac:dyDescent="0.25">
      <c r="A274" s="16">
        <v>102</v>
      </c>
      <c r="B274" s="16" t="s">
        <v>35</v>
      </c>
      <c r="C274" s="62" t="s">
        <v>109</v>
      </c>
      <c r="D274" s="16">
        <v>200</v>
      </c>
      <c r="E274" s="18">
        <v>7.03</v>
      </c>
      <c r="F274" s="18">
        <v>5.0999999999999996</v>
      </c>
      <c r="G274" s="18">
        <v>5.4</v>
      </c>
      <c r="H274" s="18">
        <v>23.9</v>
      </c>
      <c r="I274" s="18">
        <v>163.80000000000001</v>
      </c>
      <c r="J274" s="34"/>
      <c r="K274" s="18">
        <v>45.8</v>
      </c>
      <c r="L274" s="18">
        <v>35.5</v>
      </c>
      <c r="M274" s="18">
        <v>0</v>
      </c>
      <c r="N274" s="18">
        <v>4.5999999999999996</v>
      </c>
      <c r="O274" s="19">
        <v>0</v>
      </c>
      <c r="P274" s="19">
        <v>0</v>
      </c>
      <c r="Q274" s="19">
        <v>0</v>
      </c>
      <c r="R274" s="18">
        <v>11.2</v>
      </c>
    </row>
    <row r="275" spans="1:20" ht="17.25" customHeight="1" x14ac:dyDescent="0.25">
      <c r="A275" s="16">
        <v>234</v>
      </c>
      <c r="B275" s="16" t="s">
        <v>37</v>
      </c>
      <c r="C275" s="49" t="s">
        <v>136</v>
      </c>
      <c r="D275" s="16" t="s">
        <v>98</v>
      </c>
      <c r="E275" s="16">
        <v>34.33</v>
      </c>
      <c r="F275" s="18">
        <v>12.7</v>
      </c>
      <c r="G275" s="18">
        <v>16.2</v>
      </c>
      <c r="H275" s="18">
        <v>10.1</v>
      </c>
      <c r="I275" s="18">
        <v>236.6</v>
      </c>
      <c r="J275" s="52"/>
      <c r="K275" s="18">
        <v>126.1</v>
      </c>
      <c r="L275" s="19">
        <v>0</v>
      </c>
      <c r="M275" s="19">
        <v>0</v>
      </c>
      <c r="N275" s="18">
        <v>0.9</v>
      </c>
      <c r="O275" s="19">
        <v>0</v>
      </c>
      <c r="P275" s="18">
        <v>0.2</v>
      </c>
      <c r="Q275" s="19">
        <v>0</v>
      </c>
      <c r="R275" s="18">
        <v>6.1</v>
      </c>
      <c r="S275" s="15"/>
    </row>
    <row r="276" spans="1:20" ht="17.25" customHeight="1" x14ac:dyDescent="0.25">
      <c r="A276" s="81" t="s">
        <v>137</v>
      </c>
      <c r="B276" s="16" t="s">
        <v>39</v>
      </c>
      <c r="C276" s="17" t="s">
        <v>138</v>
      </c>
      <c r="D276" s="16" t="s">
        <v>139</v>
      </c>
      <c r="E276" s="16">
        <v>19.03</v>
      </c>
      <c r="F276" s="18">
        <v>3</v>
      </c>
      <c r="G276" s="18">
        <v>7.9</v>
      </c>
      <c r="H276" s="18">
        <v>29.8</v>
      </c>
      <c r="I276" s="18">
        <v>202.8</v>
      </c>
      <c r="J276" s="66"/>
      <c r="K276" s="18">
        <v>29.8</v>
      </c>
      <c r="L276" s="18">
        <v>0</v>
      </c>
      <c r="M276" s="18">
        <v>0</v>
      </c>
      <c r="N276" s="18">
        <v>1.6</v>
      </c>
      <c r="O276" s="19">
        <v>0</v>
      </c>
      <c r="P276" s="18">
        <v>0.4</v>
      </c>
      <c r="Q276" s="19">
        <v>0</v>
      </c>
      <c r="R276" s="18">
        <v>35.9</v>
      </c>
    </row>
    <row r="277" spans="1:20" ht="18" customHeight="1" x14ac:dyDescent="0.25">
      <c r="A277" s="16">
        <v>349</v>
      </c>
      <c r="B277" s="16" t="s">
        <v>41</v>
      </c>
      <c r="C277" s="33" t="s">
        <v>51</v>
      </c>
      <c r="D277" s="9">
        <v>200</v>
      </c>
      <c r="E277" s="16">
        <v>7.02</v>
      </c>
      <c r="F277" s="18">
        <v>0.6</v>
      </c>
      <c r="G277" s="18">
        <v>0.09</v>
      </c>
      <c r="H277" s="16">
        <v>32.01</v>
      </c>
      <c r="I277" s="18">
        <v>132.80000000000001</v>
      </c>
      <c r="J277" s="17"/>
      <c r="K277" s="18">
        <v>32.479999999999997</v>
      </c>
      <c r="L277" s="18">
        <v>17.46</v>
      </c>
      <c r="M277" s="18">
        <v>23.44</v>
      </c>
      <c r="N277" s="18">
        <v>0.7</v>
      </c>
      <c r="O277" s="19">
        <v>0</v>
      </c>
      <c r="P277" s="18">
        <v>0.02</v>
      </c>
      <c r="Q277" s="18">
        <v>0.26</v>
      </c>
      <c r="R277" s="18">
        <v>0.73</v>
      </c>
      <c r="S277" s="15"/>
    </row>
    <row r="278" spans="1:20" ht="18" customHeight="1" x14ac:dyDescent="0.25">
      <c r="A278" s="16"/>
      <c r="B278" s="16" t="s">
        <v>43</v>
      </c>
      <c r="C278" s="33" t="s">
        <v>52</v>
      </c>
      <c r="D278" s="16">
        <v>40</v>
      </c>
      <c r="E278" s="18">
        <v>2.66</v>
      </c>
      <c r="F278" s="18">
        <v>1.68</v>
      </c>
      <c r="G278" s="18">
        <v>0.33</v>
      </c>
      <c r="H278" s="18">
        <v>14.82</v>
      </c>
      <c r="I278" s="18">
        <v>68.97</v>
      </c>
      <c r="J278" s="34"/>
      <c r="K278" s="18">
        <v>6.9</v>
      </c>
      <c r="L278" s="18">
        <v>7.5</v>
      </c>
      <c r="M278" s="18">
        <v>31.8</v>
      </c>
      <c r="N278" s="18">
        <v>0.93</v>
      </c>
      <c r="O278" s="19">
        <v>0</v>
      </c>
      <c r="P278" s="18">
        <v>0.03</v>
      </c>
      <c r="Q278" s="19">
        <v>0</v>
      </c>
      <c r="R278" s="18">
        <v>0</v>
      </c>
      <c r="S278" s="15"/>
    </row>
    <row r="279" spans="1:20" ht="18" customHeight="1" x14ac:dyDescent="0.25">
      <c r="A279" s="16"/>
      <c r="B279" s="16" t="s">
        <v>72</v>
      </c>
      <c r="C279" s="23" t="s">
        <v>53</v>
      </c>
      <c r="D279" s="16">
        <v>40</v>
      </c>
      <c r="E279" s="14">
        <v>3.2</v>
      </c>
      <c r="F279" s="18">
        <v>2.37</v>
      </c>
      <c r="G279" s="18">
        <v>0.3</v>
      </c>
      <c r="H279" s="18">
        <v>14.49</v>
      </c>
      <c r="I279" s="18">
        <v>70.14</v>
      </c>
      <c r="J279" s="34"/>
      <c r="K279" s="18">
        <v>6.9</v>
      </c>
      <c r="L279" s="18">
        <v>9.9</v>
      </c>
      <c r="M279" s="18">
        <v>26.1</v>
      </c>
      <c r="N279" s="18">
        <v>0.33</v>
      </c>
      <c r="O279" s="18">
        <v>0</v>
      </c>
      <c r="P279" s="18">
        <v>0.03</v>
      </c>
      <c r="Q279" s="19">
        <v>0</v>
      </c>
      <c r="R279" s="19">
        <v>0</v>
      </c>
      <c r="S279" s="15"/>
    </row>
    <row r="280" spans="1:20" ht="18" customHeight="1" x14ac:dyDescent="0.25">
      <c r="A280" s="112" t="s">
        <v>45</v>
      </c>
      <c r="B280" s="113"/>
      <c r="C280" s="114"/>
      <c r="D280" s="82">
        <v>785</v>
      </c>
      <c r="E280" s="26">
        <f>SUM(E273:E279)</f>
        <v>82.74</v>
      </c>
      <c r="F280" s="26">
        <f t="shared" ref="F280:R280" si="25">SUM(F273:F278)</f>
        <v>23.58</v>
      </c>
      <c r="G280" s="26">
        <f t="shared" si="25"/>
        <v>29.919999999999998</v>
      </c>
      <c r="H280" s="26">
        <f t="shared" si="25"/>
        <v>112.63</v>
      </c>
      <c r="I280" s="26">
        <f t="shared" si="25"/>
        <v>814.56999999999994</v>
      </c>
      <c r="J280" s="26">
        <f t="shared" si="25"/>
        <v>0</v>
      </c>
      <c r="K280" s="26">
        <f t="shared" si="25"/>
        <v>254.88</v>
      </c>
      <c r="L280" s="26">
        <f t="shared" si="25"/>
        <v>60.46</v>
      </c>
      <c r="M280" s="26">
        <f t="shared" si="25"/>
        <v>55.24</v>
      </c>
      <c r="N280" s="26">
        <f t="shared" si="25"/>
        <v>9.0299999999999994</v>
      </c>
      <c r="O280" s="26">
        <f t="shared" si="25"/>
        <v>0</v>
      </c>
      <c r="P280" s="26">
        <f t="shared" si="25"/>
        <v>0.65000000000000013</v>
      </c>
      <c r="Q280" s="26">
        <f t="shared" si="25"/>
        <v>0.26</v>
      </c>
      <c r="R280" s="26">
        <f t="shared" si="25"/>
        <v>56.929999999999993</v>
      </c>
    </row>
    <row r="281" spans="1:20" ht="18" customHeight="1" x14ac:dyDescent="0.25">
      <c r="A281" s="118" t="s">
        <v>54</v>
      </c>
      <c r="B281" s="119"/>
      <c r="C281" s="119"/>
      <c r="D281" s="120"/>
      <c r="E281" s="39">
        <f t="shared" ref="E281:R281" si="26">E269+E280</f>
        <v>128.47</v>
      </c>
      <c r="F281" s="39">
        <f t="shared" si="26"/>
        <v>34.489999999999995</v>
      </c>
      <c r="G281" s="39">
        <f t="shared" si="26"/>
        <v>41.37</v>
      </c>
      <c r="H281" s="39">
        <f t="shared" si="26"/>
        <v>182.25</v>
      </c>
      <c r="I281" s="39">
        <f t="shared" si="26"/>
        <v>1241.0899999999999</v>
      </c>
      <c r="J281" s="39">
        <f t="shared" si="26"/>
        <v>0</v>
      </c>
      <c r="K281" s="39">
        <f t="shared" si="26"/>
        <v>585.28</v>
      </c>
      <c r="L281" s="39">
        <f t="shared" si="26"/>
        <v>111.16</v>
      </c>
      <c r="M281" s="39">
        <f t="shared" si="26"/>
        <v>338.14</v>
      </c>
      <c r="N281" s="39">
        <f t="shared" si="26"/>
        <v>11.87</v>
      </c>
      <c r="O281" s="39">
        <f t="shared" si="26"/>
        <v>36.700000000000003</v>
      </c>
      <c r="P281" s="39">
        <f t="shared" si="26"/>
        <v>0.82000000000000017</v>
      </c>
      <c r="Q281" s="39">
        <f t="shared" si="26"/>
        <v>0.45</v>
      </c>
      <c r="R281" s="39">
        <f t="shared" si="26"/>
        <v>58.429999999999993</v>
      </c>
    </row>
    <row r="282" spans="1:20" x14ac:dyDescent="0.25">
      <c r="A282" s="40"/>
      <c r="B282" s="40"/>
      <c r="C282" s="40"/>
      <c r="D282" s="40"/>
      <c r="E282" s="41"/>
      <c r="F282" s="41"/>
      <c r="G282" s="41"/>
      <c r="H282" s="41"/>
      <c r="I282" s="41"/>
      <c r="J282" s="44"/>
      <c r="K282" s="41"/>
      <c r="L282" s="41"/>
      <c r="M282" s="41"/>
      <c r="N282" s="41"/>
      <c r="O282" s="41"/>
      <c r="P282" s="41"/>
      <c r="Q282" s="41"/>
      <c r="R282" s="41"/>
    </row>
    <row r="283" spans="1:20" x14ac:dyDescent="0.25">
      <c r="A283" s="40"/>
      <c r="B283" s="40"/>
      <c r="C283" s="40"/>
      <c r="D283" s="40"/>
      <c r="E283" s="41"/>
      <c r="F283" s="41"/>
      <c r="G283" s="41"/>
      <c r="H283" s="41"/>
      <c r="I283" s="41"/>
      <c r="J283" s="44"/>
      <c r="K283" s="41"/>
      <c r="L283" s="41"/>
      <c r="M283" s="41"/>
      <c r="N283" s="41"/>
      <c r="O283" s="41"/>
      <c r="P283" s="41"/>
      <c r="Q283" s="41"/>
      <c r="R283" s="41"/>
    </row>
    <row r="284" spans="1:20" x14ac:dyDescent="0.25">
      <c r="A284" s="40"/>
      <c r="B284" s="40"/>
      <c r="C284" s="40"/>
      <c r="D284" s="40"/>
      <c r="E284" s="41"/>
      <c r="F284" s="41"/>
      <c r="G284" s="41"/>
      <c r="H284" s="41"/>
      <c r="I284" s="41"/>
      <c r="J284" s="44"/>
      <c r="K284" s="41"/>
      <c r="L284" s="41"/>
      <c r="M284" s="41"/>
      <c r="N284" s="41"/>
      <c r="O284" s="41"/>
      <c r="P284" s="41"/>
      <c r="Q284" s="41"/>
      <c r="R284" s="41"/>
    </row>
    <row r="285" spans="1:20" x14ac:dyDescent="0.25">
      <c r="A285" s="87" t="s">
        <v>0</v>
      </c>
      <c r="B285" s="87"/>
      <c r="C285" s="87"/>
      <c r="D285" s="40"/>
      <c r="E285" s="41"/>
      <c r="F285" s="41"/>
      <c r="G285" s="41"/>
      <c r="H285" s="41"/>
      <c r="I285" s="41"/>
      <c r="J285" s="44"/>
      <c r="K285" s="115" t="s">
        <v>140</v>
      </c>
      <c r="L285" s="115"/>
      <c r="M285" s="115"/>
      <c r="N285" s="115"/>
      <c r="O285" s="115"/>
      <c r="P285" s="115"/>
      <c r="Q285" s="115"/>
      <c r="R285" s="115"/>
      <c r="S285" s="115"/>
      <c r="T285" s="115"/>
    </row>
    <row r="286" spans="1:20" x14ac:dyDescent="0.25">
      <c r="A286" s="131" t="s">
        <v>2</v>
      </c>
      <c r="B286" s="131"/>
      <c r="C286" s="131"/>
      <c r="D286" s="40"/>
      <c r="E286" s="41"/>
      <c r="F286" s="41"/>
      <c r="G286" s="41"/>
      <c r="H286" s="41"/>
      <c r="I286" s="41"/>
      <c r="J286" s="44"/>
      <c r="K286" s="129" t="s">
        <v>129</v>
      </c>
      <c r="L286" s="129"/>
      <c r="M286" s="129"/>
      <c r="N286" s="129"/>
      <c r="O286" s="129"/>
      <c r="P286" s="129"/>
      <c r="Q286" s="129"/>
      <c r="R286" s="129"/>
      <c r="S286" s="129"/>
      <c r="T286" s="129"/>
    </row>
    <row r="287" spans="1:20" x14ac:dyDescent="0.25">
      <c r="A287" s="130" t="s">
        <v>90</v>
      </c>
      <c r="B287" s="130"/>
      <c r="C287" s="130"/>
      <c r="D287" s="40"/>
      <c r="E287" s="41"/>
      <c r="F287" s="41"/>
      <c r="G287" s="41"/>
      <c r="H287" s="41"/>
      <c r="I287" s="41"/>
      <c r="J287" s="44"/>
      <c r="K287" s="117" t="s">
        <v>91</v>
      </c>
      <c r="L287" s="117"/>
      <c r="M287" s="117"/>
      <c r="N287" s="117"/>
      <c r="O287" s="117"/>
      <c r="P287" s="117"/>
      <c r="Q287" s="117"/>
      <c r="R287" s="117"/>
    </row>
    <row r="288" spans="1:20" x14ac:dyDescent="0.25">
      <c r="A288" s="131" t="s">
        <v>6</v>
      </c>
      <c r="B288" s="131"/>
      <c r="C288" s="131"/>
      <c r="D288" s="40"/>
      <c r="E288" s="41"/>
      <c r="F288" s="41"/>
      <c r="G288" s="41"/>
      <c r="H288" s="41"/>
      <c r="I288" s="41"/>
      <c r="J288" s="44"/>
      <c r="K288" s="117" t="s">
        <v>93</v>
      </c>
      <c r="L288" s="117"/>
      <c r="M288" s="117"/>
      <c r="N288" s="117"/>
      <c r="O288" s="117"/>
      <c r="P288" s="117"/>
      <c r="Q288" s="117"/>
      <c r="R288" s="117"/>
    </row>
    <row r="289" spans="1:19" ht="18.75" x14ac:dyDescent="0.25">
      <c r="A289" s="92" t="s">
        <v>8</v>
      </c>
      <c r="B289" s="92"/>
      <c r="C289" s="92"/>
      <c r="D289" s="92"/>
      <c r="E289" s="92"/>
      <c r="F289" s="92"/>
      <c r="G289" s="92"/>
      <c r="H289" s="92"/>
      <c r="I289" s="92"/>
      <c r="J289" s="92"/>
      <c r="K289" s="92"/>
      <c r="L289" s="92"/>
      <c r="M289" s="92"/>
      <c r="N289" s="92"/>
      <c r="O289" s="92"/>
      <c r="P289" s="92"/>
      <c r="Q289" s="92"/>
      <c r="R289" s="92"/>
    </row>
    <row r="290" spans="1:19" ht="15.75" x14ac:dyDescent="0.25">
      <c r="A290" s="96" t="s">
        <v>9</v>
      </c>
      <c r="B290" s="96"/>
      <c r="C290" s="96"/>
      <c r="D290" s="96"/>
      <c r="E290" s="96"/>
      <c r="F290" s="96"/>
      <c r="G290" s="96"/>
      <c r="H290" s="96"/>
      <c r="I290" s="96"/>
      <c r="J290" s="96"/>
      <c r="K290" s="96"/>
      <c r="L290" s="96"/>
      <c r="M290" s="96"/>
      <c r="N290" s="96"/>
      <c r="O290" s="96"/>
      <c r="P290" s="96"/>
      <c r="Q290" s="96"/>
      <c r="R290" s="96"/>
    </row>
    <row r="291" spans="1:19" ht="15.75" x14ac:dyDescent="0.25">
      <c r="A291" s="97" t="s">
        <v>10</v>
      </c>
      <c r="B291" s="97"/>
      <c r="C291" s="97"/>
      <c r="D291" s="97"/>
      <c r="E291" s="97"/>
      <c r="F291" s="97"/>
      <c r="G291" s="97"/>
      <c r="H291" s="97"/>
      <c r="I291" s="97"/>
      <c r="J291" s="97"/>
      <c r="K291" s="97"/>
      <c r="L291" s="97"/>
      <c r="M291" s="97"/>
      <c r="N291" s="97"/>
      <c r="O291" s="97"/>
      <c r="P291" s="97"/>
      <c r="Q291" s="97"/>
      <c r="R291" s="97"/>
    </row>
    <row r="292" spans="1:19" ht="18" customHeight="1" x14ac:dyDescent="0.25">
      <c r="A292" s="135" t="s">
        <v>141</v>
      </c>
      <c r="B292" s="136"/>
      <c r="C292" s="136"/>
      <c r="D292" s="136"/>
      <c r="E292" s="136"/>
      <c r="F292" s="136"/>
      <c r="G292" s="136"/>
      <c r="H292" s="136"/>
      <c r="I292" s="136"/>
      <c r="J292" s="136"/>
      <c r="K292" s="136"/>
      <c r="L292" s="136"/>
      <c r="M292" s="136"/>
      <c r="N292" s="136"/>
      <c r="O292" s="136"/>
      <c r="P292" s="136"/>
      <c r="Q292" s="136"/>
      <c r="R292" s="137"/>
    </row>
    <row r="293" spans="1:19" ht="18.75" customHeight="1" x14ac:dyDescent="0.25">
      <c r="A293" s="106" t="s">
        <v>12</v>
      </c>
      <c r="B293" s="107"/>
      <c r="C293" s="107"/>
      <c r="D293" s="107"/>
      <c r="E293" s="107"/>
      <c r="F293" s="107"/>
      <c r="G293" s="107"/>
      <c r="H293" s="107"/>
      <c r="I293" s="107"/>
      <c r="J293" s="107"/>
      <c r="K293" s="107"/>
      <c r="L293" s="107"/>
      <c r="M293" s="107"/>
      <c r="N293" s="107"/>
      <c r="O293" s="107"/>
      <c r="P293" s="107"/>
      <c r="Q293" s="107"/>
      <c r="R293" s="108"/>
    </row>
    <row r="294" spans="1:19" ht="18" customHeight="1" x14ac:dyDescent="0.25">
      <c r="A294" s="98" t="s">
        <v>13</v>
      </c>
      <c r="B294" s="100" t="s">
        <v>14</v>
      </c>
      <c r="C294" s="98" t="s">
        <v>15</v>
      </c>
      <c r="D294" s="100" t="s">
        <v>131</v>
      </c>
      <c r="E294" s="100" t="s">
        <v>17</v>
      </c>
      <c r="F294" s="98" t="s">
        <v>18</v>
      </c>
      <c r="G294" s="98" t="s">
        <v>19</v>
      </c>
      <c r="H294" s="98" t="s">
        <v>20</v>
      </c>
      <c r="I294" s="100" t="s">
        <v>21</v>
      </c>
      <c r="J294" s="6"/>
      <c r="K294" s="7" t="s">
        <v>22</v>
      </c>
      <c r="L294" s="7"/>
      <c r="M294" s="7"/>
      <c r="N294" s="7"/>
      <c r="O294" s="100" t="s">
        <v>23</v>
      </c>
      <c r="P294" s="104"/>
      <c r="Q294" s="104"/>
      <c r="R294" s="105"/>
    </row>
    <row r="295" spans="1:19" ht="15" customHeight="1" x14ac:dyDescent="0.25">
      <c r="A295" s="99"/>
      <c r="B295" s="101"/>
      <c r="C295" s="99"/>
      <c r="D295" s="101"/>
      <c r="E295" s="101"/>
      <c r="F295" s="99"/>
      <c r="G295" s="99"/>
      <c r="H295" s="99"/>
      <c r="I295" s="101"/>
      <c r="J295" s="6"/>
      <c r="K295" s="5" t="s">
        <v>24</v>
      </c>
      <c r="L295" s="8" t="s">
        <v>25</v>
      </c>
      <c r="M295" s="8" t="s">
        <v>26</v>
      </c>
      <c r="N295" s="8" t="s">
        <v>27</v>
      </c>
      <c r="O295" s="8" t="s">
        <v>28</v>
      </c>
      <c r="P295" s="8" t="s">
        <v>29</v>
      </c>
      <c r="Q295" s="8" t="s">
        <v>30</v>
      </c>
      <c r="R295" s="8" t="s">
        <v>31</v>
      </c>
    </row>
    <row r="296" spans="1:19" ht="20.25" customHeight="1" x14ac:dyDescent="0.25">
      <c r="A296" s="16">
        <v>279</v>
      </c>
      <c r="B296" s="16" t="s">
        <v>32</v>
      </c>
      <c r="C296" s="62" t="s">
        <v>142</v>
      </c>
      <c r="D296" s="16" t="s">
        <v>106</v>
      </c>
      <c r="E296" s="18">
        <v>49.16</v>
      </c>
      <c r="F296" s="18">
        <v>6.75</v>
      </c>
      <c r="G296" s="18">
        <v>11.0536363636364</v>
      </c>
      <c r="H296" s="18">
        <v>10.0309090909091</v>
      </c>
      <c r="I296" s="18">
        <v>165.845454545455</v>
      </c>
      <c r="J296" s="34"/>
      <c r="K296" s="18">
        <v>32.530909090909098</v>
      </c>
      <c r="L296" s="18">
        <v>16.003636363636399</v>
      </c>
      <c r="M296" s="18">
        <v>79.584545454545406</v>
      </c>
      <c r="N296" s="18">
        <v>0.70363636363636395</v>
      </c>
      <c r="O296" s="18">
        <v>28.734545454545501</v>
      </c>
      <c r="P296" s="18">
        <v>3.5000000000000003E-2</v>
      </c>
      <c r="Q296" s="19">
        <v>0</v>
      </c>
      <c r="R296" s="18">
        <v>0.70363636363636395</v>
      </c>
    </row>
    <row r="297" spans="1:19" ht="20.25" customHeight="1" x14ac:dyDescent="0.25">
      <c r="A297" s="16">
        <v>171</v>
      </c>
      <c r="B297" s="16" t="s">
        <v>35</v>
      </c>
      <c r="C297" s="33" t="s">
        <v>143</v>
      </c>
      <c r="D297" s="16">
        <v>150</v>
      </c>
      <c r="E297" s="18">
        <v>17.649999999999999</v>
      </c>
      <c r="F297" s="18">
        <v>6.3</v>
      </c>
      <c r="G297" s="18">
        <v>9.9</v>
      </c>
      <c r="H297" s="18">
        <v>46.7</v>
      </c>
      <c r="I297" s="18">
        <v>300.89999999999998</v>
      </c>
      <c r="J297" s="34"/>
      <c r="K297" s="18">
        <v>136.69999999999999</v>
      </c>
      <c r="L297" s="18">
        <v>1.4</v>
      </c>
      <c r="M297" s="18">
        <v>22.2</v>
      </c>
      <c r="N297" s="18">
        <v>1.2</v>
      </c>
      <c r="O297" s="18">
        <v>1.2</v>
      </c>
      <c r="P297" s="18">
        <v>0.1</v>
      </c>
      <c r="Q297" s="19">
        <v>0</v>
      </c>
      <c r="R297" s="19">
        <v>0</v>
      </c>
    </row>
    <row r="298" spans="1:19" ht="18" customHeight="1" x14ac:dyDescent="0.25">
      <c r="A298" s="16"/>
      <c r="B298" s="16" t="s">
        <v>37</v>
      </c>
      <c r="C298" s="62" t="s">
        <v>63</v>
      </c>
      <c r="D298" s="16">
        <v>40</v>
      </c>
      <c r="E298" s="18">
        <v>3.2</v>
      </c>
      <c r="F298" s="16">
        <v>3.16</v>
      </c>
      <c r="G298" s="18">
        <v>0.4</v>
      </c>
      <c r="H298" s="18">
        <v>19.32</v>
      </c>
      <c r="I298" s="18">
        <v>93.52</v>
      </c>
      <c r="J298" s="54"/>
      <c r="K298" s="18">
        <v>9.1999999999999993</v>
      </c>
      <c r="L298" s="18">
        <v>13.2</v>
      </c>
      <c r="M298" s="18">
        <v>34.799999999999997</v>
      </c>
      <c r="N298" s="18">
        <v>0.44</v>
      </c>
      <c r="O298" s="19">
        <v>0</v>
      </c>
      <c r="P298" s="18">
        <v>0.04</v>
      </c>
      <c r="Q298" s="18">
        <v>0.09</v>
      </c>
      <c r="R298" s="18">
        <v>0.1</v>
      </c>
    </row>
    <row r="299" spans="1:19" ht="18" customHeight="1" x14ac:dyDescent="0.25">
      <c r="A299" s="16">
        <v>376</v>
      </c>
      <c r="B299" s="16" t="s">
        <v>39</v>
      </c>
      <c r="C299" s="23" t="s">
        <v>144</v>
      </c>
      <c r="D299" s="16">
        <v>200</v>
      </c>
      <c r="E299" s="18">
        <v>1.89</v>
      </c>
      <c r="F299" s="18">
        <v>0.1</v>
      </c>
      <c r="G299" s="19">
        <v>0</v>
      </c>
      <c r="H299" s="18">
        <v>15</v>
      </c>
      <c r="I299" s="18">
        <v>60</v>
      </c>
      <c r="J299" s="34"/>
      <c r="K299" s="18">
        <v>5</v>
      </c>
      <c r="L299" s="19">
        <v>0</v>
      </c>
      <c r="M299" s="19">
        <v>0</v>
      </c>
      <c r="N299" s="18">
        <v>2</v>
      </c>
      <c r="O299" s="19">
        <v>0</v>
      </c>
      <c r="P299" s="19">
        <v>0</v>
      </c>
      <c r="Q299" s="19">
        <v>0</v>
      </c>
      <c r="R299" s="18">
        <v>0.1</v>
      </c>
    </row>
    <row r="300" spans="1:19" ht="18" customHeight="1" x14ac:dyDescent="0.25">
      <c r="A300" s="16">
        <v>386</v>
      </c>
      <c r="B300" s="16" t="s">
        <v>41</v>
      </c>
      <c r="C300" s="17" t="s">
        <v>65</v>
      </c>
      <c r="D300" s="16">
        <v>100</v>
      </c>
      <c r="E300" s="18">
        <v>13.39</v>
      </c>
      <c r="F300" s="18">
        <v>2.7</v>
      </c>
      <c r="G300" s="18">
        <v>2.5</v>
      </c>
      <c r="H300" s="18">
        <v>10.8</v>
      </c>
      <c r="I300" s="18">
        <v>79</v>
      </c>
      <c r="J300" s="34"/>
      <c r="K300" s="18">
        <v>121</v>
      </c>
      <c r="L300" s="18">
        <v>15</v>
      </c>
      <c r="M300" s="18">
        <v>94</v>
      </c>
      <c r="N300" s="18">
        <v>0.1</v>
      </c>
      <c r="O300" s="18">
        <v>20</v>
      </c>
      <c r="P300" s="18">
        <v>4.4999999999999998E-2</v>
      </c>
      <c r="Q300" s="18">
        <v>0.1</v>
      </c>
      <c r="R300" s="18">
        <v>1.35</v>
      </c>
      <c r="S300" s="15"/>
    </row>
    <row r="301" spans="1:19" ht="18" customHeight="1" x14ac:dyDescent="0.25">
      <c r="A301" s="112" t="s">
        <v>45</v>
      </c>
      <c r="B301" s="113"/>
      <c r="C301" s="114"/>
      <c r="D301" s="8">
        <v>610</v>
      </c>
      <c r="E301" s="39">
        <f>SUM(E296:E300)</f>
        <v>85.29</v>
      </c>
      <c r="F301" s="39">
        <f t="shared" ref="F301:R301" si="27">SUM(F296:F299)</f>
        <v>16.310000000000002</v>
      </c>
      <c r="G301" s="39">
        <f t="shared" si="27"/>
        <v>21.353636363636397</v>
      </c>
      <c r="H301" s="39">
        <f t="shared" si="27"/>
        <v>91.050909090909101</v>
      </c>
      <c r="I301" s="39">
        <f t="shared" si="27"/>
        <v>620.26545454545499</v>
      </c>
      <c r="J301" s="39">
        <f t="shared" si="27"/>
        <v>0</v>
      </c>
      <c r="K301" s="39">
        <f t="shared" si="27"/>
        <v>183.43090909090907</v>
      </c>
      <c r="L301" s="39">
        <f t="shared" si="27"/>
        <v>30.603636363636397</v>
      </c>
      <c r="M301" s="39">
        <f t="shared" si="27"/>
        <v>136.58454545454541</v>
      </c>
      <c r="N301" s="39">
        <f t="shared" si="27"/>
        <v>4.3436363636363637</v>
      </c>
      <c r="O301" s="39">
        <f t="shared" si="27"/>
        <v>29.9345454545455</v>
      </c>
      <c r="P301" s="39">
        <f t="shared" si="27"/>
        <v>0.17500000000000002</v>
      </c>
      <c r="Q301" s="39">
        <f t="shared" si="27"/>
        <v>0.09</v>
      </c>
      <c r="R301" s="39">
        <f t="shared" si="27"/>
        <v>0.9036363636363639</v>
      </c>
    </row>
    <row r="302" spans="1:19" ht="18" customHeight="1" x14ac:dyDescent="0.25">
      <c r="A302" s="106" t="s">
        <v>46</v>
      </c>
      <c r="B302" s="107"/>
      <c r="C302" s="107"/>
      <c r="D302" s="107"/>
      <c r="E302" s="107"/>
      <c r="F302" s="107"/>
      <c r="G302" s="107"/>
      <c r="H302" s="107"/>
      <c r="I302" s="107"/>
      <c r="J302" s="107"/>
      <c r="K302" s="107"/>
      <c r="L302" s="107"/>
      <c r="M302" s="107"/>
      <c r="N302" s="107"/>
      <c r="O302" s="107"/>
      <c r="P302" s="107"/>
      <c r="Q302" s="107"/>
      <c r="R302" s="108"/>
    </row>
    <row r="303" spans="1:19" ht="18" customHeight="1" x14ac:dyDescent="0.25">
      <c r="A303" s="98" t="s">
        <v>13</v>
      </c>
      <c r="B303" s="100" t="s">
        <v>14</v>
      </c>
      <c r="C303" s="98" t="s">
        <v>15</v>
      </c>
      <c r="D303" s="100" t="s">
        <v>131</v>
      </c>
      <c r="E303" s="100" t="s">
        <v>17</v>
      </c>
      <c r="F303" s="98" t="s">
        <v>18</v>
      </c>
      <c r="G303" s="98" t="s">
        <v>19</v>
      </c>
      <c r="H303" s="98" t="s">
        <v>20</v>
      </c>
      <c r="I303" s="100" t="s">
        <v>21</v>
      </c>
      <c r="J303" s="6"/>
      <c r="K303" s="7" t="s">
        <v>22</v>
      </c>
      <c r="L303" s="7"/>
      <c r="M303" s="7"/>
      <c r="N303" s="7"/>
      <c r="O303" s="100" t="s">
        <v>23</v>
      </c>
      <c r="P303" s="104"/>
      <c r="Q303" s="104"/>
      <c r="R303" s="105"/>
    </row>
    <row r="304" spans="1:19" ht="15" customHeight="1" x14ac:dyDescent="0.25">
      <c r="A304" s="99"/>
      <c r="B304" s="101"/>
      <c r="C304" s="99"/>
      <c r="D304" s="101"/>
      <c r="E304" s="101"/>
      <c r="F304" s="99"/>
      <c r="G304" s="99"/>
      <c r="H304" s="99"/>
      <c r="I304" s="101"/>
      <c r="J304" s="6"/>
      <c r="K304" s="5" t="s">
        <v>24</v>
      </c>
      <c r="L304" s="8" t="s">
        <v>25</v>
      </c>
      <c r="M304" s="8" t="s">
        <v>26</v>
      </c>
      <c r="N304" s="8" t="s">
        <v>27</v>
      </c>
      <c r="O304" s="8" t="s">
        <v>28</v>
      </c>
      <c r="P304" s="8" t="s">
        <v>29</v>
      </c>
      <c r="Q304" s="8" t="s">
        <v>30</v>
      </c>
      <c r="R304" s="8" t="s">
        <v>31</v>
      </c>
    </row>
    <row r="305" spans="1:19" ht="18" customHeight="1" x14ac:dyDescent="0.25">
      <c r="A305" s="16">
        <v>52</v>
      </c>
      <c r="B305" s="16" t="s">
        <v>32</v>
      </c>
      <c r="C305" s="75" t="s">
        <v>83</v>
      </c>
      <c r="D305" s="29">
        <v>60</v>
      </c>
      <c r="E305" s="16">
        <v>5.78</v>
      </c>
      <c r="F305" s="18">
        <v>1</v>
      </c>
      <c r="G305" s="18">
        <v>3.6</v>
      </c>
      <c r="H305" s="18">
        <v>6.6</v>
      </c>
      <c r="I305" s="18">
        <v>62.4</v>
      </c>
      <c r="J305" s="18"/>
      <c r="K305" s="18">
        <v>21.1</v>
      </c>
      <c r="L305" s="18">
        <v>12.5</v>
      </c>
      <c r="M305" s="18">
        <v>24.6</v>
      </c>
      <c r="N305" s="18">
        <v>0.8</v>
      </c>
      <c r="O305" s="19">
        <v>0</v>
      </c>
      <c r="P305" s="18">
        <v>0</v>
      </c>
      <c r="Q305" s="18">
        <v>0.1</v>
      </c>
      <c r="R305" s="18">
        <v>5.7</v>
      </c>
    </row>
    <row r="306" spans="1:19" ht="18" customHeight="1" x14ac:dyDescent="0.25">
      <c r="A306" s="16">
        <v>96</v>
      </c>
      <c r="B306" s="16" t="s">
        <v>35</v>
      </c>
      <c r="C306" s="33" t="s">
        <v>145</v>
      </c>
      <c r="D306" s="16">
        <v>200</v>
      </c>
      <c r="E306" s="18">
        <v>11.18</v>
      </c>
      <c r="F306" s="18">
        <v>2.1</v>
      </c>
      <c r="G306" s="18">
        <v>5.0999999999999996</v>
      </c>
      <c r="H306" s="18">
        <v>20.5</v>
      </c>
      <c r="I306" s="18">
        <v>136.30000000000001</v>
      </c>
      <c r="J306" s="34"/>
      <c r="K306" s="18">
        <v>89.3</v>
      </c>
      <c r="L306" s="18">
        <v>13.5</v>
      </c>
      <c r="M306" s="18">
        <v>33.4</v>
      </c>
      <c r="N306" s="18">
        <v>1</v>
      </c>
      <c r="O306" s="18">
        <v>1.1000000000000001</v>
      </c>
      <c r="P306" s="18">
        <v>3.8</v>
      </c>
      <c r="Q306" s="18">
        <v>0.3</v>
      </c>
      <c r="R306" s="18">
        <v>2.1</v>
      </c>
    </row>
    <row r="307" spans="1:19" ht="18" customHeight="1" x14ac:dyDescent="0.25">
      <c r="A307" s="29">
        <v>291</v>
      </c>
      <c r="B307" s="29" t="s">
        <v>37</v>
      </c>
      <c r="C307" s="49" t="s">
        <v>62</v>
      </c>
      <c r="D307" s="16">
        <v>240</v>
      </c>
      <c r="E307" s="18">
        <v>56.75</v>
      </c>
      <c r="F307" s="18">
        <v>28.8</v>
      </c>
      <c r="G307" s="18">
        <v>36.700000000000003</v>
      </c>
      <c r="H307" s="18">
        <v>46.6</v>
      </c>
      <c r="I307" s="18">
        <v>632.20000000000005</v>
      </c>
      <c r="J307" s="18"/>
      <c r="K307" s="18">
        <v>62.3</v>
      </c>
      <c r="L307" s="18">
        <v>65.5</v>
      </c>
      <c r="M307" s="18">
        <v>275.3</v>
      </c>
      <c r="N307" s="18">
        <v>3.1</v>
      </c>
      <c r="O307" s="18">
        <v>66.3</v>
      </c>
      <c r="P307" s="18">
        <v>0</v>
      </c>
      <c r="Q307" s="18">
        <v>0</v>
      </c>
      <c r="R307" s="18">
        <v>1.4</v>
      </c>
    </row>
    <row r="308" spans="1:19" ht="18" customHeight="1" x14ac:dyDescent="0.25">
      <c r="A308" s="16">
        <v>1041</v>
      </c>
      <c r="B308" s="16" t="s">
        <v>39</v>
      </c>
      <c r="C308" s="33" t="s">
        <v>99</v>
      </c>
      <c r="D308" s="16">
        <v>200</v>
      </c>
      <c r="E308" s="18">
        <v>8.14</v>
      </c>
      <c r="F308" s="18">
        <v>0.1</v>
      </c>
      <c r="G308" s="19">
        <v>0</v>
      </c>
      <c r="H308" s="18">
        <v>27.1</v>
      </c>
      <c r="I308" s="18">
        <v>108.6</v>
      </c>
      <c r="J308" s="66"/>
      <c r="K308" s="18">
        <v>23.52</v>
      </c>
      <c r="L308" s="19">
        <v>0</v>
      </c>
      <c r="M308" s="19">
        <v>0</v>
      </c>
      <c r="N308" s="18">
        <v>0.24</v>
      </c>
      <c r="O308" s="18">
        <v>0</v>
      </c>
      <c r="P308" s="18">
        <v>0.03</v>
      </c>
      <c r="Q308" s="19">
        <v>0</v>
      </c>
      <c r="R308" s="18">
        <v>12.9</v>
      </c>
      <c r="S308" s="15"/>
    </row>
    <row r="309" spans="1:19" ht="18" customHeight="1" x14ac:dyDescent="0.25">
      <c r="A309" s="16"/>
      <c r="B309" s="16" t="s">
        <v>41</v>
      </c>
      <c r="C309" s="33" t="s">
        <v>52</v>
      </c>
      <c r="D309" s="16">
        <v>30</v>
      </c>
      <c r="E309" s="18">
        <v>1.99</v>
      </c>
      <c r="F309" s="18">
        <v>1.68</v>
      </c>
      <c r="G309" s="18">
        <v>0.33</v>
      </c>
      <c r="H309" s="18">
        <v>14.82</v>
      </c>
      <c r="I309" s="18">
        <v>68.97</v>
      </c>
      <c r="J309" s="66"/>
      <c r="K309" s="18">
        <v>6.9</v>
      </c>
      <c r="L309" s="18">
        <v>7.5</v>
      </c>
      <c r="M309" s="18">
        <v>31.8</v>
      </c>
      <c r="N309" s="18">
        <v>0.93</v>
      </c>
      <c r="O309" s="18">
        <v>0</v>
      </c>
      <c r="P309" s="18">
        <v>0.03</v>
      </c>
      <c r="Q309" s="19">
        <v>0</v>
      </c>
      <c r="R309" s="19">
        <v>0</v>
      </c>
      <c r="S309" s="15"/>
    </row>
    <row r="310" spans="1:19" ht="18" customHeight="1" x14ac:dyDescent="0.25">
      <c r="A310" s="16"/>
      <c r="B310" s="16" t="s">
        <v>43</v>
      </c>
      <c r="C310" s="23" t="s">
        <v>53</v>
      </c>
      <c r="D310" s="16">
        <v>30</v>
      </c>
      <c r="E310" s="14">
        <v>2.4</v>
      </c>
      <c r="F310" s="18">
        <v>2.37</v>
      </c>
      <c r="G310" s="18">
        <v>0.3</v>
      </c>
      <c r="H310" s="18">
        <v>14.49</v>
      </c>
      <c r="I310" s="18">
        <v>70.14</v>
      </c>
      <c r="J310" s="34"/>
      <c r="K310" s="18">
        <v>6.9</v>
      </c>
      <c r="L310" s="18">
        <v>9.9</v>
      </c>
      <c r="M310" s="18">
        <v>26.1</v>
      </c>
      <c r="N310" s="18">
        <v>0.33</v>
      </c>
      <c r="O310" s="18">
        <v>0</v>
      </c>
      <c r="P310" s="18">
        <v>0.03</v>
      </c>
      <c r="Q310" s="19">
        <v>0</v>
      </c>
      <c r="R310" s="19">
        <v>0</v>
      </c>
      <c r="S310" s="15"/>
    </row>
    <row r="311" spans="1:19" ht="18" customHeight="1" x14ac:dyDescent="0.25">
      <c r="A311" s="112" t="s">
        <v>45</v>
      </c>
      <c r="B311" s="113"/>
      <c r="C311" s="114"/>
      <c r="D311" s="8">
        <v>870</v>
      </c>
      <c r="E311" s="39">
        <f t="shared" ref="E311:R311" si="28">SUM(E305:E310)</f>
        <v>86.240000000000009</v>
      </c>
      <c r="F311" s="8">
        <f t="shared" si="28"/>
        <v>36.049999999999997</v>
      </c>
      <c r="G311" s="8">
        <f t="shared" si="28"/>
        <v>46.03</v>
      </c>
      <c r="H311" s="8">
        <f t="shared" si="28"/>
        <v>130.11000000000001</v>
      </c>
      <c r="I311" s="8">
        <f t="shared" si="28"/>
        <v>1078.6100000000001</v>
      </c>
      <c r="J311" s="8">
        <f t="shared" si="28"/>
        <v>0</v>
      </c>
      <c r="K311" s="8">
        <f t="shared" si="28"/>
        <v>210.02</v>
      </c>
      <c r="L311" s="39">
        <f t="shared" si="28"/>
        <v>108.9</v>
      </c>
      <c r="M311" s="39">
        <f t="shared" si="28"/>
        <v>391.20000000000005</v>
      </c>
      <c r="N311" s="8">
        <f t="shared" si="28"/>
        <v>6.4</v>
      </c>
      <c r="O311" s="39">
        <f t="shared" si="28"/>
        <v>67.399999999999991</v>
      </c>
      <c r="P311" s="39">
        <f t="shared" si="28"/>
        <v>3.8899999999999992</v>
      </c>
      <c r="Q311" s="39">
        <f t="shared" si="28"/>
        <v>0.4</v>
      </c>
      <c r="R311" s="8">
        <f t="shared" si="28"/>
        <v>22.1</v>
      </c>
    </row>
    <row r="312" spans="1:19" ht="18" customHeight="1" x14ac:dyDescent="0.25">
      <c r="A312" s="118" t="s">
        <v>54</v>
      </c>
      <c r="B312" s="119"/>
      <c r="C312" s="119"/>
      <c r="D312" s="120"/>
      <c r="E312" s="39">
        <f t="shared" ref="E312:R312" si="29">E301+E311</f>
        <v>171.53000000000003</v>
      </c>
      <c r="F312" s="39">
        <f t="shared" si="29"/>
        <v>52.36</v>
      </c>
      <c r="G312" s="39">
        <f t="shared" si="29"/>
        <v>67.383636363636398</v>
      </c>
      <c r="H312" s="39">
        <f t="shared" si="29"/>
        <v>221.16090909090912</v>
      </c>
      <c r="I312" s="39">
        <f t="shared" si="29"/>
        <v>1698.8754545454551</v>
      </c>
      <c r="J312" s="39">
        <f t="shared" si="29"/>
        <v>0</v>
      </c>
      <c r="K312" s="39">
        <f t="shared" si="29"/>
        <v>393.45090909090908</v>
      </c>
      <c r="L312" s="39">
        <f t="shared" si="29"/>
        <v>139.50363636363642</v>
      </c>
      <c r="M312" s="39">
        <f t="shared" si="29"/>
        <v>527.78454545454542</v>
      </c>
      <c r="N312" s="39">
        <f t="shared" si="29"/>
        <v>10.743636363636364</v>
      </c>
      <c r="O312" s="39">
        <f t="shared" si="29"/>
        <v>97.334545454545491</v>
      </c>
      <c r="P312" s="39">
        <f t="shared" si="29"/>
        <v>4.0649999999999995</v>
      </c>
      <c r="Q312" s="39">
        <f t="shared" si="29"/>
        <v>0.49</v>
      </c>
      <c r="R312" s="39">
        <f t="shared" si="29"/>
        <v>23.003636363636364</v>
      </c>
    </row>
    <row r="313" spans="1:19" ht="18" customHeight="1" x14ac:dyDescent="0.25">
      <c r="A313" s="40"/>
      <c r="B313" s="40"/>
      <c r="C313" s="40"/>
      <c r="D313" s="40"/>
      <c r="E313" s="41"/>
      <c r="F313" s="41"/>
      <c r="G313" s="41"/>
      <c r="H313" s="41"/>
      <c r="I313" s="41"/>
      <c r="J313" s="41"/>
      <c r="K313" s="41"/>
      <c r="L313" s="41"/>
      <c r="M313" s="41"/>
      <c r="N313" s="41"/>
      <c r="O313" s="41"/>
      <c r="P313" s="41"/>
      <c r="Q313" s="41"/>
      <c r="R313" s="41"/>
    </row>
    <row r="314" spans="1:19" ht="18" customHeight="1" x14ac:dyDescent="0.25">
      <c r="A314" s="40"/>
      <c r="B314" s="40"/>
      <c r="C314" s="40"/>
      <c r="D314" s="40"/>
      <c r="E314" s="41"/>
      <c r="F314" s="41"/>
      <c r="G314" s="41"/>
      <c r="H314" s="41"/>
      <c r="I314" s="41"/>
      <c r="J314" s="41"/>
      <c r="K314" s="41"/>
      <c r="L314" s="41"/>
      <c r="M314" s="41"/>
      <c r="N314" s="41"/>
      <c r="O314" s="41"/>
      <c r="P314" s="41"/>
      <c r="Q314" s="41"/>
      <c r="R314" s="41"/>
    </row>
    <row r="315" spans="1:19" ht="18" customHeight="1" x14ac:dyDescent="0.25">
      <c r="A315" s="40"/>
      <c r="B315" s="40"/>
      <c r="C315" s="40"/>
      <c r="D315" s="40"/>
      <c r="E315" s="41"/>
      <c r="F315" s="41"/>
      <c r="G315" s="41"/>
      <c r="H315" s="41"/>
      <c r="I315" s="41"/>
      <c r="J315" s="41"/>
      <c r="K315" s="41"/>
      <c r="L315" s="41"/>
      <c r="M315" s="41"/>
      <c r="N315" s="41"/>
      <c r="O315" s="41"/>
      <c r="P315" s="41"/>
      <c r="Q315" s="41"/>
      <c r="R315" s="41"/>
    </row>
    <row r="316" spans="1:19" ht="18" customHeight="1" x14ac:dyDescent="0.25">
      <c r="A316" s="40"/>
      <c r="B316" s="40"/>
      <c r="C316" s="4" t="s">
        <v>146</v>
      </c>
      <c r="D316" s="40"/>
      <c r="E316" s="55">
        <f>E19+E50+E81+E113+E144+E175+E206+E238+E269+E301</f>
        <v>777.25999999999988</v>
      </c>
      <c r="F316" s="43"/>
      <c r="G316" s="43"/>
      <c r="H316" s="43"/>
      <c r="I316" s="43"/>
      <c r="J316" s="44"/>
      <c r="K316" s="43"/>
      <c r="L316" s="43"/>
      <c r="M316" s="43"/>
      <c r="N316" s="43"/>
      <c r="O316" s="43"/>
      <c r="P316" s="43"/>
      <c r="Q316" s="43"/>
      <c r="R316" s="43"/>
    </row>
    <row r="317" spans="1:19" ht="18" customHeight="1" x14ac:dyDescent="0.25">
      <c r="A317" s="40"/>
      <c r="B317" s="40"/>
      <c r="C317" s="4" t="s">
        <v>147</v>
      </c>
      <c r="D317" s="40"/>
      <c r="E317" s="41">
        <f>E316/10</f>
        <v>77.725999999999985</v>
      </c>
      <c r="F317" s="43"/>
      <c r="G317" s="43"/>
      <c r="H317" s="43"/>
      <c r="I317" s="43"/>
      <c r="J317" s="44"/>
      <c r="K317" s="43"/>
      <c r="L317" s="43"/>
      <c r="M317" s="43"/>
      <c r="N317" s="43"/>
      <c r="O317" s="43"/>
      <c r="P317" s="43"/>
      <c r="Q317" s="43"/>
      <c r="R317" s="43"/>
    </row>
    <row r="318" spans="1:19" ht="18" customHeight="1" x14ac:dyDescent="0.25">
      <c r="A318" s="40"/>
      <c r="B318" s="40"/>
      <c r="C318" s="4" t="s">
        <v>148</v>
      </c>
      <c r="D318" s="40"/>
      <c r="E318" s="55"/>
      <c r="F318" s="55">
        <f>E29+E61+E92+E124+E154+E186+E217+E249+E280+E311</f>
        <v>1250.0000000000002</v>
      </c>
      <c r="G318" s="43"/>
      <c r="H318" s="43"/>
      <c r="I318" s="43"/>
      <c r="J318" s="44"/>
      <c r="K318" s="43"/>
      <c r="L318" s="43"/>
      <c r="M318" s="43"/>
      <c r="N318" s="43"/>
      <c r="O318" s="43"/>
      <c r="P318" s="43"/>
      <c r="Q318" s="43"/>
      <c r="R318" s="43"/>
    </row>
    <row r="319" spans="1:19" x14ac:dyDescent="0.25">
      <c r="A319" s="40"/>
      <c r="B319" s="40"/>
      <c r="C319" s="4" t="s">
        <v>147</v>
      </c>
      <c r="D319" s="40"/>
      <c r="E319" s="55"/>
      <c r="F319" s="55">
        <f>F318/10</f>
        <v>125.00000000000003</v>
      </c>
      <c r="G319" s="43"/>
      <c r="H319" s="43"/>
      <c r="I319" s="43"/>
      <c r="J319" s="44"/>
      <c r="K319" s="43"/>
      <c r="L319" s="43"/>
      <c r="M319" s="43"/>
      <c r="N319" s="43"/>
      <c r="O319" s="43"/>
      <c r="P319" s="43"/>
      <c r="Q319" s="43"/>
      <c r="R319" s="43"/>
    </row>
    <row r="320" spans="1:19" x14ac:dyDescent="0.25">
      <c r="C320" s="44"/>
      <c r="D320" s="42"/>
      <c r="E320" s="42"/>
      <c r="F320" s="56"/>
    </row>
    <row r="321" spans="3:9" x14ac:dyDescent="0.25">
      <c r="F321" s="56"/>
    </row>
    <row r="324" spans="3:9" x14ac:dyDescent="0.25">
      <c r="C324" s="44" t="s">
        <v>149</v>
      </c>
      <c r="D324" s="42"/>
      <c r="E324" s="42"/>
      <c r="F324" s="83" t="s">
        <v>150</v>
      </c>
      <c r="G324" s="84" t="s">
        <v>151</v>
      </c>
      <c r="H324" s="84" t="s">
        <v>152</v>
      </c>
      <c r="I324" s="84" t="s">
        <v>153</v>
      </c>
    </row>
    <row r="325" spans="3:9" x14ac:dyDescent="0.25">
      <c r="C325" s="44" t="s">
        <v>154</v>
      </c>
      <c r="D325" s="42"/>
      <c r="E325" s="42"/>
      <c r="F325" s="83">
        <v>46.05</v>
      </c>
      <c r="G325" s="83">
        <v>50.1</v>
      </c>
      <c r="H325" s="83">
        <v>198.6</v>
      </c>
      <c r="I325" s="83">
        <v>1439.84</v>
      </c>
    </row>
  </sheetData>
  <mergeCells count="372">
    <mergeCell ref="I294:I295"/>
    <mergeCell ref="A280:C280"/>
    <mergeCell ref="A281:D281"/>
    <mergeCell ref="A285:C285"/>
    <mergeCell ref="A286:C286"/>
    <mergeCell ref="A287:C287"/>
    <mergeCell ref="A288:C288"/>
    <mergeCell ref="B294:B295"/>
    <mergeCell ref="C294:C295"/>
    <mergeCell ref="A294:A295"/>
    <mergeCell ref="D294:D295"/>
    <mergeCell ref="K222:T222"/>
    <mergeCell ref="A225:C225"/>
    <mergeCell ref="A224:C224"/>
    <mergeCell ref="A223:C223"/>
    <mergeCell ref="A222:C222"/>
    <mergeCell ref="A218:D218"/>
    <mergeCell ref="A217:C217"/>
    <mergeCell ref="A289:R289"/>
    <mergeCell ref="K288:R288"/>
    <mergeCell ref="K287:R287"/>
    <mergeCell ref="K286:T286"/>
    <mergeCell ref="K285:T285"/>
    <mergeCell ref="G303:G304"/>
    <mergeCell ref="A302:R302"/>
    <mergeCell ref="H303:H304"/>
    <mergeCell ref="I303:I304"/>
    <mergeCell ref="O303:R303"/>
    <mergeCell ref="A231:A232"/>
    <mergeCell ref="B231:B232"/>
    <mergeCell ref="C231:C232"/>
    <mergeCell ref="D231:D232"/>
    <mergeCell ref="E231:E232"/>
    <mergeCell ref="F231:F232"/>
    <mergeCell ref="G231:G232"/>
    <mergeCell ref="H231:H232"/>
    <mergeCell ref="I231:I232"/>
    <mergeCell ref="O231:R231"/>
    <mergeCell ref="A290:R290"/>
    <mergeCell ref="A291:R291"/>
    <mergeCell ref="A292:R292"/>
    <mergeCell ref="A293:R293"/>
    <mergeCell ref="O294:R294"/>
    <mergeCell ref="F294:F295"/>
    <mergeCell ref="E294:E295"/>
    <mergeCell ref="G294:G295"/>
    <mergeCell ref="H294:H295"/>
    <mergeCell ref="A312:D312"/>
    <mergeCell ref="A311:C311"/>
    <mergeCell ref="E303:E304"/>
    <mergeCell ref="A303:A304"/>
    <mergeCell ref="C303:C304"/>
    <mergeCell ref="B303:B304"/>
    <mergeCell ref="D303:D304"/>
    <mergeCell ref="F303:F304"/>
    <mergeCell ref="A301:C301"/>
    <mergeCell ref="A262:R262"/>
    <mergeCell ref="A261:R261"/>
    <mergeCell ref="A260:R260"/>
    <mergeCell ref="O263:R263"/>
    <mergeCell ref="A207:R207"/>
    <mergeCell ref="F208:F209"/>
    <mergeCell ref="G208:G209"/>
    <mergeCell ref="E208:E209"/>
    <mergeCell ref="I208:I209"/>
    <mergeCell ref="O208:R208"/>
    <mergeCell ref="H208:H209"/>
    <mergeCell ref="A239:R239"/>
    <mergeCell ref="O240:R240"/>
    <mergeCell ref="A240:A241"/>
    <mergeCell ref="I240:I241"/>
    <mergeCell ref="B240:B241"/>
    <mergeCell ref="H240:H241"/>
    <mergeCell ref="F240:F241"/>
    <mergeCell ref="G240:G241"/>
    <mergeCell ref="E240:E241"/>
    <mergeCell ref="D240:D241"/>
    <mergeCell ref="C240:C241"/>
    <mergeCell ref="A238:C238"/>
    <mergeCell ref="A230:R230"/>
    <mergeCell ref="A263:A264"/>
    <mergeCell ref="B263:B264"/>
    <mergeCell ref="C263:C264"/>
    <mergeCell ref="D263:D264"/>
    <mergeCell ref="E263:E264"/>
    <mergeCell ref="F263:F264"/>
    <mergeCell ref="G263:G264"/>
    <mergeCell ref="H263:H264"/>
    <mergeCell ref="I263:I264"/>
    <mergeCell ref="A269:C269"/>
    <mergeCell ref="A270:R270"/>
    <mergeCell ref="O271:R271"/>
    <mergeCell ref="B271:B272"/>
    <mergeCell ref="C271:C272"/>
    <mergeCell ref="D271:D272"/>
    <mergeCell ref="E271:E272"/>
    <mergeCell ref="F271:F272"/>
    <mergeCell ref="G271:G272"/>
    <mergeCell ref="H271:H272"/>
    <mergeCell ref="I271:I272"/>
    <mergeCell ref="A271:A272"/>
    <mergeCell ref="A206:C206"/>
    <mergeCell ref="A208:A209"/>
    <mergeCell ref="B208:B209"/>
    <mergeCell ref="C208:C209"/>
    <mergeCell ref="D208:D209"/>
    <mergeCell ref="A259:R259"/>
    <mergeCell ref="A258:R258"/>
    <mergeCell ref="K257:R257"/>
    <mergeCell ref="A256:C256"/>
    <mergeCell ref="K256:R256"/>
    <mergeCell ref="K255:T255"/>
    <mergeCell ref="A255:C255"/>
    <mergeCell ref="K254:T254"/>
    <mergeCell ref="A254:C254"/>
    <mergeCell ref="A250:D250"/>
    <mergeCell ref="A257:C257"/>
    <mergeCell ref="A249:C249"/>
    <mergeCell ref="A229:R229"/>
    <mergeCell ref="K224:R224"/>
    <mergeCell ref="K225:R225"/>
    <mergeCell ref="A226:R226"/>
    <mergeCell ref="A227:R227"/>
    <mergeCell ref="A228:R228"/>
    <mergeCell ref="K223:T223"/>
    <mergeCell ref="A195:R195"/>
    <mergeCell ref="A196:R196"/>
    <mergeCell ref="A197:R197"/>
    <mergeCell ref="A198:R198"/>
    <mergeCell ref="A199:R199"/>
    <mergeCell ref="K194:R194"/>
    <mergeCell ref="I200:I201"/>
    <mergeCell ref="H200:H201"/>
    <mergeCell ref="G200:G201"/>
    <mergeCell ref="F200:F201"/>
    <mergeCell ref="E200:E201"/>
    <mergeCell ref="D200:D201"/>
    <mergeCell ref="C200:C201"/>
    <mergeCell ref="B200:B201"/>
    <mergeCell ref="A200:A201"/>
    <mergeCell ref="O200:R200"/>
    <mergeCell ref="A186:C186"/>
    <mergeCell ref="A187:D187"/>
    <mergeCell ref="K192:T192"/>
    <mergeCell ref="K193:R193"/>
    <mergeCell ref="K191:T191"/>
    <mergeCell ref="A193:C193"/>
    <mergeCell ref="A191:C191"/>
    <mergeCell ref="A192:C192"/>
    <mergeCell ref="A194:C194"/>
    <mergeCell ref="O177:R177"/>
    <mergeCell ref="A175:C175"/>
    <mergeCell ref="A177:A178"/>
    <mergeCell ref="B177:B178"/>
    <mergeCell ref="C177:C178"/>
    <mergeCell ref="D177:D178"/>
    <mergeCell ref="E177:E178"/>
    <mergeCell ref="F177:F178"/>
    <mergeCell ref="G177:G178"/>
    <mergeCell ref="H177:H178"/>
    <mergeCell ref="I177:I178"/>
    <mergeCell ref="A164:R164"/>
    <mergeCell ref="A165:R165"/>
    <mergeCell ref="A166:R166"/>
    <mergeCell ref="A167:R167"/>
    <mergeCell ref="O168:R168"/>
    <mergeCell ref="E168:E169"/>
    <mergeCell ref="F168:F169"/>
    <mergeCell ref="A176:R176"/>
    <mergeCell ref="I168:I169"/>
    <mergeCell ref="G168:G169"/>
    <mergeCell ref="H168:H169"/>
    <mergeCell ref="I146:I147"/>
    <mergeCell ref="F146:F147"/>
    <mergeCell ref="E146:E147"/>
    <mergeCell ref="K159:T159"/>
    <mergeCell ref="K160:T160"/>
    <mergeCell ref="A159:C159"/>
    <mergeCell ref="K161:R161"/>
    <mergeCell ref="K162:R162"/>
    <mergeCell ref="A163:R163"/>
    <mergeCell ref="A162:C162"/>
    <mergeCell ref="C168:C169"/>
    <mergeCell ref="B168:B169"/>
    <mergeCell ref="A168:A169"/>
    <mergeCell ref="D168:D169"/>
    <mergeCell ref="I129:R129"/>
    <mergeCell ref="I130:R130"/>
    <mergeCell ref="H131:R131"/>
    <mergeCell ref="H132:R132"/>
    <mergeCell ref="A133:R133"/>
    <mergeCell ref="A134:R134"/>
    <mergeCell ref="A135:R135"/>
    <mergeCell ref="A136:R136"/>
    <mergeCell ref="A137:R137"/>
    <mergeCell ref="O138:R138"/>
    <mergeCell ref="H138:H139"/>
    <mergeCell ref="G138:G139"/>
    <mergeCell ref="F138:F139"/>
    <mergeCell ref="A145:R145"/>
    <mergeCell ref="O146:R146"/>
    <mergeCell ref="E138:E139"/>
    <mergeCell ref="I138:I139"/>
    <mergeCell ref="G146:G147"/>
    <mergeCell ref="H146:H147"/>
    <mergeCell ref="A144:C144"/>
    <mergeCell ref="D146:D147"/>
    <mergeCell ref="C146:C147"/>
    <mergeCell ref="A146:A147"/>
    <mergeCell ref="B146:B147"/>
    <mergeCell ref="A154:C154"/>
    <mergeCell ref="A155:D155"/>
    <mergeCell ref="A160:C160"/>
    <mergeCell ref="A161:C161"/>
    <mergeCell ref="A125:D125"/>
    <mergeCell ref="A124:C124"/>
    <mergeCell ref="A129:C129"/>
    <mergeCell ref="A130:C130"/>
    <mergeCell ref="A131:C131"/>
    <mergeCell ref="A132:C132"/>
    <mergeCell ref="C138:C139"/>
    <mergeCell ref="D138:D139"/>
    <mergeCell ref="B138:B139"/>
    <mergeCell ref="A138:A139"/>
    <mergeCell ref="A92:C92"/>
    <mergeCell ref="A93:D93"/>
    <mergeCell ref="A98:C98"/>
    <mergeCell ref="A97:C97"/>
    <mergeCell ref="A106:A107"/>
    <mergeCell ref="B106:B107"/>
    <mergeCell ref="C106:C107"/>
    <mergeCell ref="D106:D107"/>
    <mergeCell ref="E106:E107"/>
    <mergeCell ref="F99:R99"/>
    <mergeCell ref="I98:R98"/>
    <mergeCell ref="K97:R97"/>
    <mergeCell ref="A99:C99"/>
    <mergeCell ref="A100:C100"/>
    <mergeCell ref="O115:R115"/>
    <mergeCell ref="A114:R114"/>
    <mergeCell ref="B115:B116"/>
    <mergeCell ref="C115:C116"/>
    <mergeCell ref="D115:D116"/>
    <mergeCell ref="E115:E116"/>
    <mergeCell ref="A115:A116"/>
    <mergeCell ref="G115:G116"/>
    <mergeCell ref="F115:F116"/>
    <mergeCell ref="A113:C113"/>
    <mergeCell ref="H115:H116"/>
    <mergeCell ref="I115:I116"/>
    <mergeCell ref="F106:F107"/>
    <mergeCell ref="G106:G107"/>
    <mergeCell ref="O106:R106"/>
    <mergeCell ref="A105:R105"/>
    <mergeCell ref="A104:R104"/>
    <mergeCell ref="A103:R103"/>
    <mergeCell ref="A102:R102"/>
    <mergeCell ref="A101:R101"/>
    <mergeCell ref="H100:R100"/>
    <mergeCell ref="I106:I107"/>
    <mergeCell ref="H106:H107"/>
    <mergeCell ref="A81:C81"/>
    <mergeCell ref="A82:R82"/>
    <mergeCell ref="O83:R83"/>
    <mergeCell ref="I83:I84"/>
    <mergeCell ref="H83:H84"/>
    <mergeCell ref="G83:G84"/>
    <mergeCell ref="F83:F84"/>
    <mergeCell ref="E83:E84"/>
    <mergeCell ref="D83:D84"/>
    <mergeCell ref="C83:C84"/>
    <mergeCell ref="B83:B84"/>
    <mergeCell ref="A83:A84"/>
    <mergeCell ref="A71:R71"/>
    <mergeCell ref="A72:R72"/>
    <mergeCell ref="A73:R73"/>
    <mergeCell ref="A74:R74"/>
    <mergeCell ref="O75:R75"/>
    <mergeCell ref="I75:I76"/>
    <mergeCell ref="H75:H76"/>
    <mergeCell ref="G75:G76"/>
    <mergeCell ref="F75:F76"/>
    <mergeCell ref="E75:E76"/>
    <mergeCell ref="D75:D76"/>
    <mergeCell ref="C75:C76"/>
    <mergeCell ref="B75:B76"/>
    <mergeCell ref="A75:A76"/>
    <mergeCell ref="K67:R67"/>
    <mergeCell ref="K66:R66"/>
    <mergeCell ref="A66:C66"/>
    <mergeCell ref="A62:D62"/>
    <mergeCell ref="A61:C61"/>
    <mergeCell ref="A67:C67"/>
    <mergeCell ref="I68:R68"/>
    <mergeCell ref="I69:R69"/>
    <mergeCell ref="A70:R70"/>
    <mergeCell ref="A68:C68"/>
    <mergeCell ref="A69:C69"/>
    <mergeCell ref="A50:C50"/>
    <mergeCell ref="A51:R51"/>
    <mergeCell ref="O52:R52"/>
    <mergeCell ref="F52:F53"/>
    <mergeCell ref="E52:E53"/>
    <mergeCell ref="D52:D53"/>
    <mergeCell ref="H52:H53"/>
    <mergeCell ref="C52:C53"/>
    <mergeCell ref="B52:B53"/>
    <mergeCell ref="A52:A53"/>
    <mergeCell ref="G52:G53"/>
    <mergeCell ref="I52:I53"/>
    <mergeCell ref="A40:R40"/>
    <mergeCell ref="A41:R41"/>
    <mergeCell ref="A42:R42"/>
    <mergeCell ref="A43:A44"/>
    <mergeCell ref="B43:B44"/>
    <mergeCell ref="C43:C44"/>
    <mergeCell ref="D43:D44"/>
    <mergeCell ref="E43:E44"/>
    <mergeCell ref="F43:F44"/>
    <mergeCell ref="G43:G44"/>
    <mergeCell ref="H43:H44"/>
    <mergeCell ref="I43:I44"/>
    <mergeCell ref="O43:R43"/>
    <mergeCell ref="I34:R34"/>
    <mergeCell ref="G35:R35"/>
    <mergeCell ref="I36:R36"/>
    <mergeCell ref="I37:R37"/>
    <mergeCell ref="A36:C36"/>
    <mergeCell ref="A37:C37"/>
    <mergeCell ref="A38:R38"/>
    <mergeCell ref="A39:R39"/>
    <mergeCell ref="A29:C29"/>
    <mergeCell ref="A30:D30"/>
    <mergeCell ref="A35:C35"/>
    <mergeCell ref="A34:C34"/>
    <mergeCell ref="A19:C19"/>
    <mergeCell ref="A20:R20"/>
    <mergeCell ref="O21:R21"/>
    <mergeCell ref="I21:I22"/>
    <mergeCell ref="G21:G22"/>
    <mergeCell ref="H21:H22"/>
    <mergeCell ref="F21:F22"/>
    <mergeCell ref="E21:E22"/>
    <mergeCell ref="D21:D22"/>
    <mergeCell ref="C21:C22"/>
    <mergeCell ref="B21:B22"/>
    <mergeCell ref="A21:A22"/>
    <mergeCell ref="A7:R7"/>
    <mergeCell ref="A8:R8"/>
    <mergeCell ref="A11:A12"/>
    <mergeCell ref="B11:B12"/>
    <mergeCell ref="C11:C12"/>
    <mergeCell ref="D11:D12"/>
    <mergeCell ref="E11:E12"/>
    <mergeCell ref="F11:F12"/>
    <mergeCell ref="O11:R11"/>
    <mergeCell ref="A10:R10"/>
    <mergeCell ref="A9:R9"/>
    <mergeCell ref="G11:G12"/>
    <mergeCell ref="H11:H12"/>
    <mergeCell ref="I11:I12"/>
    <mergeCell ref="D1:R1"/>
    <mergeCell ref="K2:R2"/>
    <mergeCell ref="A1:C1"/>
    <mergeCell ref="A2:C2"/>
    <mergeCell ref="D2:I2"/>
    <mergeCell ref="D4:R4"/>
    <mergeCell ref="G5:R5"/>
    <mergeCell ref="A6:R6"/>
    <mergeCell ref="A4:C4"/>
    <mergeCell ref="D5:F5"/>
    <mergeCell ref="A5:C5"/>
  </mergeCells>
  <pageMargins left="0.25" right="0.25" top="0.75" bottom="0.75" header="0.30000001192092901" footer="0.30000001192092901"/>
  <pageSetup paperSize="9" scale="76" orientation="landscape"/>
  <rowBreaks count="10" manualBreakCount="10">
    <brk id="33" max="16383" man="1"/>
    <brk id="65" max="16383" man="1"/>
    <brk id="96" max="16383" man="1"/>
    <brk id="128" max="16383" man="1"/>
    <brk id="158" max="16383" man="1"/>
    <brk id="190" max="16383" man="1"/>
    <brk id="221" max="16383" man="1"/>
    <brk id="253" max="16383" man="1"/>
    <brk id="284" max="16383" man="1"/>
    <brk id="32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O9"/>
  <sheetViews>
    <sheetView workbookViewId="0"/>
  </sheetViews>
  <sheetFormatPr defaultColWidth="9.140625" defaultRowHeight="15" x14ac:dyDescent="0.25"/>
  <sheetData>
    <row r="3" spans="2:15" x14ac:dyDescent="0.25">
      <c r="B3">
        <v>183</v>
      </c>
      <c r="C3">
        <v>56.53</v>
      </c>
      <c r="D3">
        <v>51.04</v>
      </c>
      <c r="E3">
        <v>213.18</v>
      </c>
      <c r="F3">
        <v>1573.85</v>
      </c>
      <c r="H3">
        <v>796.74</v>
      </c>
      <c r="I3">
        <v>237.2</v>
      </c>
      <c r="J3">
        <v>1078.8699999999999</v>
      </c>
      <c r="K3">
        <v>21.73</v>
      </c>
      <c r="L3">
        <v>165.74</v>
      </c>
      <c r="M3">
        <v>1.0900000000000001</v>
      </c>
      <c r="N3">
        <v>9.8960000000000008</v>
      </c>
      <c r="O3">
        <v>98.82</v>
      </c>
    </row>
    <row r="5" spans="2:15" x14ac:dyDescent="0.25">
      <c r="B5">
        <v>155.36000000000001</v>
      </c>
      <c r="C5">
        <v>43.95</v>
      </c>
      <c r="D5">
        <v>54.03</v>
      </c>
      <c r="E5">
        <v>204.61</v>
      </c>
      <c r="F5">
        <v>1481.61</v>
      </c>
      <c r="H5">
        <v>655.64</v>
      </c>
      <c r="I5">
        <v>153.6</v>
      </c>
      <c r="J5">
        <v>664.2</v>
      </c>
      <c r="K5">
        <v>13.26</v>
      </c>
      <c r="L5">
        <v>184.1</v>
      </c>
      <c r="M5">
        <v>22.035</v>
      </c>
      <c r="N5">
        <v>2.2799999999999998</v>
      </c>
      <c r="O5">
        <v>74.599999999999994</v>
      </c>
    </row>
    <row r="7" spans="2:15" x14ac:dyDescent="0.25">
      <c r="B7">
        <v>195.61</v>
      </c>
      <c r="C7">
        <v>64.6228571428572</v>
      </c>
      <c r="D7">
        <v>52.221428571428604</v>
      </c>
      <c r="E7">
        <v>232.02857142857101</v>
      </c>
      <c r="F7">
        <v>1657.10142857143</v>
      </c>
      <c r="G7">
        <v>0</v>
      </c>
      <c r="H7">
        <v>723.36</v>
      </c>
      <c r="I7">
        <v>263.58</v>
      </c>
      <c r="J7">
        <v>1239.57142857143</v>
      </c>
      <c r="K7">
        <v>13.1392857142857</v>
      </c>
      <c r="L7">
        <v>80.211428571428598</v>
      </c>
      <c r="M7">
        <v>48.832000000000001</v>
      </c>
      <c r="N7">
        <v>6.5</v>
      </c>
      <c r="O7">
        <v>18.237142857142899</v>
      </c>
    </row>
    <row r="9" spans="2:15" x14ac:dyDescent="0.25">
      <c r="B9">
        <v>152.91999999999999</v>
      </c>
      <c r="C9">
        <v>47.590857142857097</v>
      </c>
      <c r="D9">
        <v>61.757904761904797</v>
      </c>
      <c r="E9">
        <v>223.42780952381</v>
      </c>
      <c r="F9">
        <v>1642.9614285714299</v>
      </c>
      <c r="H9">
        <v>724.92771428571405</v>
      </c>
      <c r="I9">
        <v>152.578380952381</v>
      </c>
      <c r="J9">
        <v>566.50676190476202</v>
      </c>
      <c r="K9">
        <v>10.0645714285714</v>
      </c>
      <c r="L9">
        <v>73.918095238095205</v>
      </c>
      <c r="M9">
        <v>10.397</v>
      </c>
      <c r="N9">
        <v>1.75</v>
      </c>
      <c r="O9">
        <v>84.373809523809499</v>
      </c>
    </row>
  </sheetData>
  <pageMargins left="0.70000004768371604" right="0.70000004768371604" top="0.75" bottom="0.75" header="0.30000001192092901" footer="0.3000000119209290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.140625" defaultRowHeight="15" x14ac:dyDescent="0.25"/>
  <sheetData/>
  <pageMargins left="0.70000004768371604" right="0.70000004768371604" top="0.75" bottom="0.75" header="0.30000001192092901" footer="0.3000000119209290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2024-08-19T11:22:13Z</dcterms:created>
  <dcterms:modified xsi:type="dcterms:W3CDTF">2024-08-19T11:22:13Z</dcterms:modified>
</cp:coreProperties>
</file>